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19200" windowHeight="10080" firstSheet="1" activeTab="1"/>
  </bookViews>
  <sheets>
    <sheet name="StartUp" sheetId="8" state="veryHidden" r:id="rId1"/>
    <sheet name="PL 01 NS tien dat thi xa" sheetId="6" r:id="rId2"/>
    <sheet name="PL 2 Ngan sach tinh va TW" sheetId="5" r:id="rId3"/>
    <sheet name="PL03 Tham tra quyet toan" sheetId="9" r:id="rId4"/>
    <sheet name="PL 4 THu hut dau tu" sheetId="1" r:id="rId5"/>
    <sheet name="PL 5 D nghiep thuc hien " sheetId="2" r:id="rId6"/>
    <sheet name="PL 6 KH 2024 (dien)" sheetId="10" r:id="rId7"/>
  </sheets>
  <externalReferences>
    <externalReference r:id="rId8"/>
    <externalReference r:id="rId9"/>
  </externalReferences>
  <definedNames>
    <definedName name="_xlnm.Print_Titles" localSheetId="1">'PL 01 NS tien dat thi xa'!$4:$6</definedName>
    <definedName name="_xlnm.Print_Titles" localSheetId="2">'PL 2 Ngan sach tinh va TW'!$4:$7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9" i="5" l="1"/>
  <c r="H41" i="10" l="1"/>
  <c r="G41" i="10"/>
  <c r="G40" i="10"/>
  <c r="G39" i="10" s="1"/>
  <c r="H39" i="10"/>
  <c r="G38" i="10"/>
  <c r="F37" i="10"/>
  <c r="F36" i="10" s="1"/>
  <c r="E37" i="10"/>
  <c r="E36" i="10" s="1"/>
  <c r="H36" i="10"/>
  <c r="G35" i="10"/>
  <c r="G34" i="10"/>
  <c r="G33" i="10"/>
  <c r="G31" i="10"/>
  <c r="G30" i="10" s="1"/>
  <c r="J30" i="10"/>
  <c r="I30" i="10"/>
  <c r="H30" i="10"/>
  <c r="F30" i="10"/>
  <c r="E30" i="10"/>
  <c r="G25" i="10"/>
  <c r="G24" i="10"/>
  <c r="G23" i="10"/>
  <c r="G22" i="10"/>
  <c r="G21" i="10"/>
  <c r="G19" i="10" s="1"/>
  <c r="G20" i="10"/>
  <c r="H19" i="10"/>
  <c r="F19" i="10"/>
  <c r="E19" i="10"/>
  <c r="H18" i="10"/>
  <c r="G18" i="10"/>
  <c r="G17" i="10"/>
  <c r="G16" i="10"/>
  <c r="G15" i="10"/>
  <c r="G14" i="10"/>
  <c r="E13" i="10"/>
  <c r="G13" i="10" s="1"/>
  <c r="H13" i="10" s="1"/>
  <c r="E12" i="10"/>
  <c r="G12" i="10" s="1"/>
  <c r="H12" i="10" s="1"/>
  <c r="G11" i="10"/>
  <c r="H11" i="10" s="1"/>
  <c r="G10" i="10"/>
  <c r="H10" i="10" s="1"/>
  <c r="H9" i="10"/>
  <c r="G9" i="10"/>
  <c r="I8" i="10"/>
  <c r="F8" i="10"/>
  <c r="G8" i="10" l="1"/>
  <c r="H8" i="10"/>
  <c r="H43" i="10"/>
  <c r="E8" i="10"/>
  <c r="G37" i="10"/>
  <c r="G36" i="10" s="1"/>
  <c r="G43" i="10" s="1"/>
  <c r="E39" i="10"/>
  <c r="F39" i="10"/>
  <c r="F43" i="10" s="1"/>
  <c r="E43" i="10" l="1"/>
  <c r="E15" i="2"/>
  <c r="F70" i="2"/>
  <c r="E70" i="2"/>
  <c r="F59" i="2"/>
  <c r="C47" i="2"/>
  <c r="F45" i="2"/>
  <c r="F40" i="2"/>
  <c r="F17" i="2"/>
  <c r="C64" i="2" s="1"/>
  <c r="E17" i="2"/>
  <c r="D17" i="2"/>
  <c r="C66" i="2" l="1"/>
  <c r="E21" i="9"/>
  <c r="D11" i="9"/>
  <c r="P11" i="9" s="1"/>
  <c r="E5" i="9"/>
  <c r="J5" i="9" s="1"/>
  <c r="G55" i="6"/>
  <c r="H54" i="6"/>
  <c r="G54" i="6"/>
  <c r="J56" i="6"/>
  <c r="I56" i="6"/>
  <c r="F56" i="6"/>
  <c r="H53" i="6"/>
  <c r="G53" i="6"/>
  <c r="G52" i="6"/>
  <c r="H52" i="6" s="1"/>
  <c r="G51" i="6"/>
  <c r="H51" i="6" s="1"/>
  <c r="E39" i="6"/>
  <c r="N119" i="9"/>
  <c r="M119" i="9"/>
  <c r="L119" i="9"/>
  <c r="K119" i="9"/>
  <c r="H119" i="9"/>
  <c r="G119" i="9"/>
  <c r="F119" i="9"/>
  <c r="C119" i="9"/>
  <c r="P118" i="9"/>
  <c r="O118" i="9"/>
  <c r="P117" i="9"/>
  <c r="O117" i="9"/>
  <c r="P116" i="9"/>
  <c r="O116" i="9"/>
  <c r="P115" i="9"/>
  <c r="O115" i="9"/>
  <c r="P114" i="9"/>
  <c r="O114" i="9"/>
  <c r="P113" i="9"/>
  <c r="O113" i="9"/>
  <c r="P112" i="9"/>
  <c r="O112" i="9"/>
  <c r="P111" i="9"/>
  <c r="O111" i="9"/>
  <c r="P110" i="9"/>
  <c r="O110" i="9"/>
  <c r="P109" i="9"/>
  <c r="O109" i="9"/>
  <c r="P108" i="9"/>
  <c r="O108" i="9"/>
  <c r="P107" i="9"/>
  <c r="O107" i="9"/>
  <c r="D107" i="9"/>
  <c r="P106" i="9"/>
  <c r="O106" i="9"/>
  <c r="P105" i="9"/>
  <c r="O105" i="9"/>
  <c r="P104" i="9"/>
  <c r="O104" i="9"/>
  <c r="P103" i="9"/>
  <c r="O103" i="9"/>
  <c r="P102" i="9"/>
  <c r="O102" i="9"/>
  <c r="P101" i="9"/>
  <c r="O101" i="9"/>
  <c r="P100" i="9"/>
  <c r="O100" i="9"/>
  <c r="P99" i="9"/>
  <c r="O99" i="9"/>
  <c r="P98" i="9"/>
  <c r="O98" i="9"/>
  <c r="P97" i="9"/>
  <c r="O97" i="9"/>
  <c r="P96" i="9"/>
  <c r="O96" i="9"/>
  <c r="J96" i="9"/>
  <c r="P95" i="9"/>
  <c r="O95" i="9"/>
  <c r="P94" i="9"/>
  <c r="O94" i="9"/>
  <c r="P93" i="9"/>
  <c r="O93" i="9"/>
  <c r="D93" i="9"/>
  <c r="P92" i="9"/>
  <c r="O92" i="9"/>
  <c r="P91" i="9"/>
  <c r="O91" i="9"/>
  <c r="P90" i="9"/>
  <c r="O90" i="9"/>
  <c r="P89" i="9"/>
  <c r="O89" i="9"/>
  <c r="P88" i="9"/>
  <c r="O88" i="9"/>
  <c r="P87" i="9"/>
  <c r="O87" i="9"/>
  <c r="P86" i="9"/>
  <c r="O86" i="9"/>
  <c r="D86" i="9"/>
  <c r="P85" i="9"/>
  <c r="O85" i="9"/>
  <c r="J85" i="9"/>
  <c r="D85" i="9"/>
  <c r="P84" i="9"/>
  <c r="O84" i="9"/>
  <c r="O83" i="9"/>
  <c r="D83" i="9"/>
  <c r="P83" i="9" s="1"/>
  <c r="P82" i="9"/>
  <c r="O82" i="9"/>
  <c r="J82" i="9"/>
  <c r="O81" i="9"/>
  <c r="D81" i="9"/>
  <c r="P81" i="9" s="1"/>
  <c r="P80" i="9"/>
  <c r="O80" i="9"/>
  <c r="P79" i="9"/>
  <c r="O79" i="9"/>
  <c r="J79" i="9"/>
  <c r="D79" i="9"/>
  <c r="P78" i="9"/>
  <c r="O78" i="9"/>
  <c r="P77" i="9"/>
  <c r="O77" i="9"/>
  <c r="P76" i="9"/>
  <c r="O76" i="9"/>
  <c r="P75" i="9"/>
  <c r="O75" i="9"/>
  <c r="P74" i="9"/>
  <c r="O74" i="9"/>
  <c r="P73" i="9"/>
  <c r="O73" i="9"/>
  <c r="P72" i="9"/>
  <c r="O72" i="9"/>
  <c r="P71" i="9"/>
  <c r="O71" i="9"/>
  <c r="P70" i="9"/>
  <c r="O70" i="9"/>
  <c r="P69" i="9"/>
  <c r="O69" i="9"/>
  <c r="D69" i="9"/>
  <c r="P68" i="9"/>
  <c r="O68" i="9"/>
  <c r="O67" i="9"/>
  <c r="D67" i="9"/>
  <c r="P67" i="9" s="1"/>
  <c r="P66" i="9"/>
  <c r="O66" i="9"/>
  <c r="P65" i="9"/>
  <c r="O65" i="9"/>
  <c r="D65" i="9"/>
  <c r="P64" i="9"/>
  <c r="O64" i="9"/>
  <c r="J64" i="9"/>
  <c r="P63" i="9"/>
  <c r="O63" i="9"/>
  <c r="P62" i="9"/>
  <c r="O62" i="9"/>
  <c r="J62" i="9"/>
  <c r="P61" i="9"/>
  <c r="O61" i="9"/>
  <c r="P60" i="9"/>
  <c r="O60" i="9"/>
  <c r="P59" i="9"/>
  <c r="O59" i="9"/>
  <c r="P58" i="9"/>
  <c r="O58" i="9"/>
  <c r="P57" i="9"/>
  <c r="O57" i="9"/>
  <c r="P56" i="9"/>
  <c r="O56" i="9"/>
  <c r="P55" i="9"/>
  <c r="O55" i="9"/>
  <c r="P54" i="9"/>
  <c r="O54" i="9"/>
  <c r="O53" i="9"/>
  <c r="D53" i="9"/>
  <c r="P53" i="9" s="1"/>
  <c r="P52" i="9"/>
  <c r="O52" i="9"/>
  <c r="I52" i="9"/>
  <c r="P51" i="9"/>
  <c r="O51" i="9"/>
  <c r="I51" i="9"/>
  <c r="P50" i="9"/>
  <c r="O50" i="9"/>
  <c r="I50" i="9"/>
  <c r="P49" i="9"/>
  <c r="O49" i="9"/>
  <c r="I49" i="9"/>
  <c r="I119" i="9" s="1"/>
  <c r="P48" i="9"/>
  <c r="O48" i="9"/>
  <c r="P47" i="9"/>
  <c r="O47" i="9"/>
  <c r="P46" i="9"/>
  <c r="O46" i="9"/>
  <c r="P45" i="9"/>
  <c r="O45" i="9"/>
  <c r="P44" i="9"/>
  <c r="O44" i="9"/>
  <c r="P43" i="9"/>
  <c r="O43" i="9"/>
  <c r="P42" i="9"/>
  <c r="O42" i="9"/>
  <c r="P41" i="9"/>
  <c r="O41" i="9"/>
  <c r="P40" i="9"/>
  <c r="O40" i="9"/>
  <c r="P39" i="9"/>
  <c r="O39" i="9"/>
  <c r="J39" i="9"/>
  <c r="P38" i="9"/>
  <c r="O38" i="9"/>
  <c r="P37" i="9"/>
  <c r="O37" i="9"/>
  <c r="O36" i="9"/>
  <c r="J36" i="9"/>
  <c r="D36" i="9"/>
  <c r="P36" i="9" s="1"/>
  <c r="P35" i="9"/>
  <c r="O35" i="9"/>
  <c r="J35" i="9"/>
  <c r="D35" i="9"/>
  <c r="P34" i="9"/>
  <c r="O34" i="9"/>
  <c r="P33" i="9"/>
  <c r="O33" i="9"/>
  <c r="P32" i="9"/>
  <c r="O32" i="9"/>
  <c r="D32" i="9"/>
  <c r="O31" i="9"/>
  <c r="D31" i="9"/>
  <c r="P31" i="9" s="1"/>
  <c r="P30" i="9"/>
  <c r="O30" i="9"/>
  <c r="P29" i="9"/>
  <c r="O29" i="9"/>
  <c r="P28" i="9"/>
  <c r="O28" i="9"/>
  <c r="P27" i="9"/>
  <c r="O27" i="9"/>
  <c r="P26" i="9"/>
  <c r="O26" i="9"/>
  <c r="P25" i="9"/>
  <c r="O25" i="9"/>
  <c r="P24" i="9"/>
  <c r="O24" i="9"/>
  <c r="P23" i="9"/>
  <c r="O23" i="9"/>
  <c r="P22" i="9"/>
  <c r="O22" i="9"/>
  <c r="P21" i="9"/>
  <c r="O21" i="9"/>
  <c r="J21" i="9"/>
  <c r="P20" i="9"/>
  <c r="O20" i="9"/>
  <c r="P19" i="9"/>
  <c r="O19" i="9"/>
  <c r="P18" i="9"/>
  <c r="O18" i="9"/>
  <c r="P17" i="9"/>
  <c r="O17" i="9"/>
  <c r="J17" i="9"/>
  <c r="P16" i="9"/>
  <c r="O16" i="9"/>
  <c r="J16" i="9"/>
  <c r="P15" i="9"/>
  <c r="O15" i="9"/>
  <c r="J15" i="9"/>
  <c r="P14" i="9"/>
  <c r="O14" i="9"/>
  <c r="P13" i="9"/>
  <c r="O13" i="9"/>
  <c r="P12" i="9"/>
  <c r="O12" i="9"/>
  <c r="J12" i="9"/>
  <c r="O11" i="9"/>
  <c r="J11" i="9"/>
  <c r="O10" i="9"/>
  <c r="J10" i="9"/>
  <c r="D10" i="9"/>
  <c r="D119" i="9" s="1"/>
  <c r="P9" i="9"/>
  <c r="O9" i="9"/>
  <c r="P8" i="9"/>
  <c r="O8" i="9"/>
  <c r="J8" i="9"/>
  <c r="P7" i="9"/>
  <c r="O7" i="9"/>
  <c r="J7" i="9"/>
  <c r="P6" i="9"/>
  <c r="O6" i="9"/>
  <c r="J6" i="9"/>
  <c r="P5" i="9"/>
  <c r="O5" i="9"/>
  <c r="P4" i="9"/>
  <c r="O4" i="9"/>
  <c r="J4" i="9"/>
  <c r="J119" i="9" l="1"/>
  <c r="O119" i="9"/>
  <c r="E119" i="9"/>
  <c r="P10" i="9"/>
  <c r="P119" i="9" s="1"/>
  <c r="I57" i="6"/>
  <c r="N57" i="5"/>
  <c r="M57" i="5"/>
  <c r="J57" i="5"/>
  <c r="M56" i="5"/>
  <c r="N56" i="5"/>
  <c r="H56" i="5"/>
  <c r="N52" i="5"/>
  <c r="H50" i="5"/>
  <c r="H49" i="5"/>
  <c r="AB49" i="5" s="1"/>
  <c r="N46" i="5"/>
  <c r="N36" i="5" s="1"/>
  <c r="AB36" i="5" s="1"/>
  <c r="N45" i="5"/>
  <c r="N44" i="5"/>
  <c r="N26" i="5"/>
  <c r="J25" i="5"/>
  <c r="N25" i="5"/>
  <c r="AB10" i="5"/>
  <c r="W49" i="5"/>
  <c r="W10" i="5"/>
  <c r="M36" i="5"/>
  <c r="L36" i="5"/>
  <c r="K36" i="5"/>
  <c r="J36" i="5"/>
  <c r="I36" i="5"/>
  <c r="H36" i="5"/>
  <c r="G36" i="5"/>
  <c r="F36" i="5"/>
  <c r="E36" i="5"/>
  <c r="D36" i="5"/>
  <c r="F38" i="5"/>
  <c r="W36" i="5" l="1"/>
  <c r="F51" i="5"/>
  <c r="M46" i="5"/>
  <c r="F46" i="5"/>
  <c r="J37" i="5"/>
  <c r="H37" i="5"/>
  <c r="F37" i="5"/>
  <c r="D16" i="5"/>
  <c r="F16" i="5" s="1"/>
  <c r="D15" i="5"/>
  <c r="F15" i="5" s="1"/>
  <c r="F48" i="5" l="1"/>
  <c r="N32" i="5"/>
  <c r="D32" i="5"/>
  <c r="F32" i="5" s="1"/>
  <c r="J33" i="5"/>
  <c r="H33" i="5"/>
  <c r="N33" i="5" s="1"/>
  <c r="G33" i="5"/>
  <c r="M33" i="5" s="1"/>
  <c r="N30" i="5"/>
  <c r="N29" i="5"/>
  <c r="N31" i="5"/>
  <c r="K31" i="5"/>
  <c r="G31" i="5"/>
  <c r="M31" i="5" s="1"/>
  <c r="F31" i="5"/>
  <c r="D31" i="5"/>
  <c r="K13" i="5"/>
  <c r="G13" i="5"/>
  <c r="F13" i="5"/>
  <c r="E13" i="5"/>
  <c r="D13" i="5"/>
  <c r="N43" i="5"/>
  <c r="M43" i="5"/>
  <c r="K52" i="5"/>
  <c r="L52" i="5" s="1"/>
  <c r="M52" i="5"/>
  <c r="J41" i="6"/>
  <c r="J44" i="5"/>
  <c r="H44" i="5"/>
  <c r="G44" i="5"/>
  <c r="M44" i="5" s="1"/>
  <c r="N41" i="5"/>
  <c r="G39" i="5"/>
  <c r="N28" i="5"/>
  <c r="M20" i="5"/>
  <c r="M17" i="5"/>
  <c r="K17" i="5"/>
  <c r="D56" i="6"/>
  <c r="H43" i="6"/>
  <c r="E42" i="6"/>
  <c r="I42" i="6" s="1"/>
  <c r="E35" i="6"/>
  <c r="I35" i="6" s="1"/>
  <c r="G30" i="6"/>
  <c r="G29" i="6"/>
  <c r="J26" i="6"/>
  <c r="I26" i="6"/>
  <c r="J17" i="6"/>
  <c r="G24" i="6"/>
  <c r="I24" i="6"/>
  <c r="J24" i="6"/>
  <c r="G10" i="5" l="1"/>
  <c r="K10" i="5"/>
  <c r="M13" i="5"/>
  <c r="I15" i="6"/>
  <c r="I20" i="6"/>
  <c r="J20" i="6"/>
  <c r="J16" i="6"/>
  <c r="J14" i="6"/>
  <c r="J13" i="6"/>
  <c r="I13" i="6" s="1"/>
  <c r="J12" i="6"/>
  <c r="J11" i="6"/>
  <c r="J10" i="6"/>
  <c r="I9" i="6"/>
  <c r="J9" i="6"/>
  <c r="I8" i="6"/>
  <c r="J8" i="6"/>
  <c r="Z43" i="5"/>
  <c r="L83" i="5"/>
  <c r="H55" i="6" l="1"/>
  <c r="J28" i="6"/>
  <c r="I28" i="6"/>
  <c r="J46" i="6" l="1"/>
  <c r="J35" i="6" l="1"/>
  <c r="G50" i="6"/>
  <c r="G49" i="6" s="1"/>
  <c r="H49" i="6"/>
  <c r="I44" i="6"/>
  <c r="I45" i="6"/>
  <c r="J51" i="6"/>
  <c r="I51" i="6"/>
  <c r="F57" i="5" l="1"/>
  <c r="L56" i="5"/>
  <c r="J56" i="5"/>
  <c r="F56" i="5"/>
  <c r="E49" i="5" l="1"/>
  <c r="G49" i="5"/>
  <c r="I49" i="5"/>
  <c r="J49" i="5"/>
  <c r="K49" i="5"/>
  <c r="L49" i="5"/>
  <c r="N49" i="5"/>
  <c r="O49" i="5"/>
  <c r="D49" i="5"/>
  <c r="M54" i="5"/>
  <c r="F54" i="5"/>
  <c r="M53" i="5"/>
  <c r="F53" i="5"/>
  <c r="M49" i="5" l="1"/>
  <c r="F49" i="5"/>
  <c r="E10" i="5"/>
  <c r="H10" i="5"/>
  <c r="I10" i="5"/>
  <c r="J10" i="5"/>
  <c r="L10" i="5"/>
  <c r="E18" i="5"/>
  <c r="G18" i="5"/>
  <c r="H18" i="5"/>
  <c r="I18" i="5"/>
  <c r="K18" i="5"/>
  <c r="F8" i="1"/>
  <c r="L35" i="5" l="1"/>
  <c r="L18" i="5" s="1"/>
  <c r="D18" i="5" l="1"/>
  <c r="J42" i="6"/>
  <c r="N42" i="5"/>
  <c r="M41" i="5"/>
  <c r="G41" i="5"/>
  <c r="N35" i="5"/>
  <c r="F35" i="5"/>
  <c r="F28" i="5"/>
  <c r="J43" i="6"/>
  <c r="I43" i="6"/>
  <c r="N27" i="5"/>
  <c r="M27" i="5"/>
  <c r="M26" i="5"/>
  <c r="F26" i="5"/>
  <c r="M25" i="5"/>
  <c r="M24" i="5"/>
  <c r="N23" i="5"/>
  <c r="N22" i="5"/>
  <c r="M22" i="5"/>
  <c r="F22" i="5"/>
  <c r="N21" i="5"/>
  <c r="N20" i="5"/>
  <c r="M19" i="5"/>
  <c r="J19" i="5"/>
  <c r="J18" i="5" s="1"/>
  <c r="F19" i="5"/>
  <c r="O10" i="5"/>
  <c r="P10" i="5"/>
  <c r="Q10" i="5"/>
  <c r="R10" i="5"/>
  <c r="S10" i="5"/>
  <c r="T10" i="5"/>
  <c r="U10" i="5"/>
  <c r="V10" i="5"/>
  <c r="D10" i="5"/>
  <c r="N12" i="5"/>
  <c r="N10" i="5" s="1"/>
  <c r="M12" i="5"/>
  <c r="M10" i="5" s="1"/>
  <c r="F11" i="5"/>
  <c r="F10" i="5" s="1"/>
  <c r="Z41" i="5" l="1"/>
  <c r="N18" i="5"/>
  <c r="M18" i="5"/>
  <c r="F18" i="5"/>
  <c r="J33" i="6"/>
  <c r="J32" i="6" s="1"/>
  <c r="J31" i="6"/>
  <c r="J30" i="6"/>
  <c r="I30" i="6"/>
  <c r="J29" i="6"/>
  <c r="E29" i="6"/>
  <c r="I29" i="6" s="1"/>
  <c r="J27" i="6"/>
  <c r="I27" i="6"/>
  <c r="J25" i="6"/>
  <c r="I25" i="6"/>
  <c r="E23" i="6"/>
  <c r="I23" i="6" s="1"/>
  <c r="N58" i="5" l="1"/>
  <c r="W18" i="5"/>
  <c r="G21" i="6"/>
  <c r="AB18" i="5" l="1"/>
  <c r="W58" i="5"/>
  <c r="I19" i="6"/>
  <c r="E19" i="6"/>
  <c r="E14" i="6"/>
  <c r="I14" i="6" s="1"/>
  <c r="E11" i="6"/>
  <c r="I11" i="6" s="1"/>
  <c r="E10" i="6"/>
  <c r="I10" i="6" s="1"/>
  <c r="G8" i="6" l="1"/>
  <c r="J40" i="6" l="1"/>
  <c r="I40" i="6"/>
  <c r="H40" i="6"/>
  <c r="G40" i="6"/>
  <c r="D40" i="6"/>
  <c r="E40" i="6"/>
  <c r="I32" i="6"/>
  <c r="H32" i="6"/>
  <c r="G32" i="6"/>
  <c r="D32" i="6"/>
  <c r="J7" i="6"/>
  <c r="H7" i="6"/>
  <c r="D7" i="6"/>
  <c r="F7" i="6"/>
  <c r="F32" i="6"/>
  <c r="F40" i="6"/>
  <c r="E48" i="6"/>
  <c r="E46" i="6"/>
  <c r="E18" i="6"/>
  <c r="I18" i="6" s="1"/>
  <c r="E17" i="6"/>
  <c r="E16" i="6"/>
  <c r="I16" i="6" s="1"/>
  <c r="E15" i="6"/>
  <c r="E13" i="6"/>
  <c r="E12" i="6"/>
  <c r="I12" i="6" s="1"/>
  <c r="G17" i="6" l="1"/>
  <c r="G7" i="6" s="1"/>
  <c r="I17" i="6"/>
  <c r="I7" i="6" s="1"/>
  <c r="E32" i="6"/>
  <c r="E7" i="6"/>
  <c r="D58" i="6"/>
  <c r="I58" i="5"/>
  <c r="N40" i="5"/>
  <c r="M40" i="5"/>
  <c r="F40" i="5"/>
  <c r="N39" i="5"/>
  <c r="M39" i="5"/>
  <c r="F39" i="5"/>
  <c r="Q9" i="5"/>
  <c r="E58" i="5" l="1"/>
  <c r="H58" i="5"/>
  <c r="L58" i="5"/>
  <c r="G58" i="5"/>
  <c r="D58" i="5"/>
  <c r="K58" i="5"/>
  <c r="H65" i="5" l="1"/>
  <c r="H79" i="5"/>
  <c r="J58" i="5"/>
  <c r="M58" i="5"/>
  <c r="F58" i="5"/>
  <c r="N75" i="5"/>
  <c r="L80" i="5" l="1"/>
  <c r="N66" i="5"/>
  <c r="N82" i="5"/>
  <c r="N61" i="5"/>
  <c r="F47" i="6" l="1"/>
  <c r="F58" i="6" s="1"/>
  <c r="J47" i="6" l="1"/>
  <c r="I47" i="6"/>
  <c r="I58" i="6" s="1"/>
  <c r="E47" i="6"/>
  <c r="J58" i="6" l="1"/>
  <c r="E58" i="6"/>
  <c r="G47" i="6"/>
  <c r="H47" i="6" l="1"/>
  <c r="H58" i="6" s="1"/>
  <c r="B66" i="6" s="1"/>
  <c r="G58" i="6"/>
</calcChain>
</file>

<file path=xl/sharedStrings.xml><?xml version="1.0" encoding="utf-8"?>
<sst xmlns="http://schemas.openxmlformats.org/spreadsheetml/2006/main" count="877" uniqueCount="666">
  <si>
    <t>TT</t>
  </si>
  <si>
    <t>Dự án, công trình</t>
  </si>
  <si>
    <t>Chủ đầu tư</t>
  </si>
  <si>
    <t>Nhóm dự án</t>
  </si>
  <si>
    <t>Tổng mức đầu tư (Tỷ đồng)</t>
  </si>
  <si>
    <t>Ngành, lĩnh vực</t>
  </si>
  <si>
    <t>Số thanh toán</t>
  </si>
  <si>
    <t>Ghi chú</t>
  </si>
  <si>
    <t>Tổng cộng</t>
  </si>
  <si>
    <t>UBND THỊ XÃ HỒNG LĨNH</t>
  </si>
  <si>
    <t>STT</t>
  </si>
  <si>
    <t>Tên công trình</t>
  </si>
  <si>
    <t>Giảm so với dự toán</t>
  </si>
  <si>
    <t>Giảm so với đề nghị quyết toán</t>
  </si>
  <si>
    <t>Số TT</t>
  </si>
  <si>
    <t xml:space="preserve">Danh mục dự án </t>
  </si>
  <si>
    <t xml:space="preserve">Quyết định đầu tư </t>
  </si>
  <si>
    <t>Kế hoạch vốn lũy kế
 đã bố trí đến nay</t>
  </si>
  <si>
    <t xml:space="preserve">Ghi chú 
</t>
  </si>
  <si>
    <t>Số quyết định; ngày tháng năm ban hành</t>
  </si>
  <si>
    <t>Tổng số (tất cả các nguồn vốn)</t>
  </si>
  <si>
    <t>Trong đó</t>
  </si>
  <si>
    <t>Tổng số</t>
  </si>
  <si>
    <t>NSTW</t>
  </si>
  <si>
    <t>NSĐP và các nguồn vốn khác</t>
  </si>
  <si>
    <t>TỔNG SỐ</t>
  </si>
  <si>
    <t>I</t>
  </si>
  <si>
    <t>II</t>
  </si>
  <si>
    <t>PHỤ LỤC 04</t>
  </si>
  <si>
    <t>PHỤ LỤC 01</t>
  </si>
  <si>
    <t xml:space="preserve">TT
</t>
  </si>
  <si>
    <t xml:space="preserve">Tên dự án
</t>
  </si>
  <si>
    <t xml:space="preserve">Chủ đầu tư
</t>
  </si>
  <si>
    <t>Tổng mức đầu tư</t>
  </si>
  <si>
    <t>III</t>
  </si>
  <si>
    <t>TRẢ NỢ CÁC CÔNG TRÌNH ĐÃ QUYẾT TOÁN VÀ HOÀN THÀNH</t>
  </si>
  <si>
    <t>CÁC CÔNG TRÌNH CHUYỂN TIẾP</t>
  </si>
  <si>
    <t>CÁC CÔNG TRÌNH KHỞI CÔNG MỚI</t>
  </si>
  <si>
    <t>ĐVT: Triệu đồng</t>
  </si>
  <si>
    <t>Đơn vị tính: Triệu đồng</t>
  </si>
  <si>
    <t xml:space="preserve">                  Đơn vị tính: Tỷ đồng</t>
  </si>
  <si>
    <t>Dự án</t>
  </si>
  <si>
    <t>Đơn vị thực hiện</t>
  </si>
  <si>
    <t>Dự kiến Tổng khối lượng thực hiện</t>
  </si>
  <si>
    <t>Ninh Huyền</t>
  </si>
  <si>
    <t>Trung Nam</t>
  </si>
  <si>
    <t>Quốc anh</t>
  </si>
  <si>
    <t>PHỤ LỤC 05</t>
  </si>
  <si>
    <t>Doanh nghiệp</t>
  </si>
  <si>
    <t>NS</t>
  </si>
  <si>
    <t>Dân tư xây dựng</t>
  </si>
  <si>
    <t>giấy phép</t>
  </si>
  <si>
    <t>Triệu đồng</t>
  </si>
  <si>
    <t>PHỤ LỤC 02</t>
  </si>
  <si>
    <t>1</t>
  </si>
  <si>
    <t>2</t>
  </si>
  <si>
    <t>4</t>
  </si>
  <si>
    <t>UBND phường Đức Thuận</t>
  </si>
  <si>
    <t>Ban QLDA đầu tư xây dựng thị xã</t>
  </si>
  <si>
    <t>UBND thị xã Hồng Lĩnh</t>
  </si>
  <si>
    <t>Cải tạo, nâng cấp sân Tennis thị xã Hồng Lĩnh</t>
  </si>
  <si>
    <t>Chỉnh trang nút giao thông Quốc lộ 1 với Quốc lộ 8 và nút giao thông Quốc lộ 1 với đường Nguyễn Đổng Chi</t>
  </si>
  <si>
    <t>Cải tạo khuôn viên sân thể dục, thể thao Trường THPT Hồng Lĩnh</t>
  </si>
  <si>
    <t>Trường THPT Hồng Lĩnh</t>
  </si>
  <si>
    <t>IV</t>
  </si>
  <si>
    <t>V</t>
  </si>
  <si>
    <t>KINH PHÍ ĐỐI ỨNG BỒI THƯỜNG, HỖ TRỢ VÀ TÁI ĐỊNH CƯ CÁC DỰ ÁN TRÊN ĐỊA BÀN</t>
  </si>
  <si>
    <t>VI</t>
  </si>
  <si>
    <t>HỖ TRỢ CHỈNH TRANG ĐÔ THỊ, XÂY DỰNG NHÀ VĂN HÓA TDP VÀ XÂY DỰNG ĐÔ THỊ VĂN MINH TẠI CÁC PHƯỜNG VÀ HỖ TRỢ ĐỀ ÁN PHÁT TRIỂN THỂ THAO</t>
  </si>
  <si>
    <t>Chỉnh trang đô thị, cải tạo, nâng cấp tuyến đường Thái Kính, phường Đậu Liêu, thị xã Hồng Lĩnh (giai đoạn 1)</t>
  </si>
  <si>
    <t>Danh mục các dự án chuyển tiếp</t>
  </si>
  <si>
    <t>Kè chống sạt lở hai bờ khe Bình Lạng, thị xã Hồng Lĩnh (đoạn từ cầu Đôi đến hồ điều hoà Bắc Hồng và đoạn từ cầu Đức Thuận đến kênh Nhà Lê)</t>
  </si>
  <si>
    <t>Kè chống sạt lở hai bờ khe Bình Lạng (g/đ 2)Từ cầu Bình Lạng đến cầu Đôi</t>
  </si>
  <si>
    <t>Đường vành đai thị xã Hồng Lĩnh (đoạn từ Quốc lộ 8 đến đường Tiên Sơn)</t>
  </si>
  <si>
    <t>2773/QĐ-UBND ngày 19/8/2019 của UBND tỉnh</t>
  </si>
  <si>
    <t>Nghị quyết số 27/NQ-HĐND ngày 06/11/2021 của HĐND tỉnh</t>
  </si>
  <si>
    <t>107/QĐ-UBND ngày 13/01/2022 của UBND tỉnh</t>
  </si>
  <si>
    <t>Danh mục các dự án khởi công mới</t>
  </si>
  <si>
    <t>Tiểu công viên Nam Hồng</t>
  </si>
  <si>
    <t>Cầu Ông Đạt, phường Bắc Hồng, thị xã Hồng Lĩnh</t>
  </si>
  <si>
    <t>866/QĐ-UBND ngày 21/4/2022</t>
  </si>
  <si>
    <t>Tổng</t>
  </si>
  <si>
    <t xml:space="preserve">Tổng mức đầu tư  </t>
  </si>
  <si>
    <t>Cụm Công nghiệp Cổng Khánh 1</t>
  </si>
  <si>
    <t>Công ty CP đầu Tư IDI</t>
  </si>
  <si>
    <t>Cụm Công nghiệp Cổng Khánh 2</t>
  </si>
  <si>
    <t>Công ty CP tập đoàn Hoành Sơn</t>
  </si>
  <si>
    <t>Hạ tầng khu dân cư tổ dân phố 6, 7 phường Đậu Liêu</t>
  </si>
  <si>
    <t>Công ty cổ phần bất động sản Hano -Vid</t>
  </si>
  <si>
    <t>Dự án Trồng dâu, nuôi tằm công nghệ cao tại phường Trung Lương</t>
  </si>
  <si>
    <t>Hợp tác xã Trồng dâu, nuôi tằm công nghệ cao Hồng Lĩnh</t>
  </si>
  <si>
    <t>Dự án sản xuất lăng mộ đúc sẵn của hộ kinh doanh Nguyễn Quốc Anh tại Cụm CN Trung Lương</t>
  </si>
  <si>
    <t>Hộ cá nhân, Nguyễn Quốc Anh</t>
  </si>
  <si>
    <t>Cải tạo, nâng cấp Nghĩa trang liệt sỹ thị xã Hồng Lĩnh</t>
  </si>
  <si>
    <t>Một số dự án khác</t>
  </si>
  <si>
    <t>Đầu tư cơ sở kinh doanh vật 
liệu xây dựng, dịch vụ vận tải và mua, bán máy móc thiết bị công trình Hồng 
Lĩnh” tại phường Đậu Liêu,</t>
  </si>
  <si>
    <t>Công ty Cổ phần Xây dựng và Thương mại Hồng Lĩnh</t>
  </si>
  <si>
    <t>Dự án Trung tâm nội thất vật
liệu xây dựng, văn phòng làm việc
và cho thuê của Công ty Cổ phần
Bảo Toàn</t>
  </si>
  <si>
    <t xml:space="preserve"> Công ty Cổ phần Bảo Toàn (dự án trúng đấu giá đất)</t>
  </si>
  <si>
    <t>VII</t>
  </si>
  <si>
    <t>Mương thoát lũ khu dân cư phường Trung Lương</t>
  </si>
  <si>
    <t>Chỉnh trang đô thị cải tạo, nâng cấp tuyến đường từ đường Trần Phú vào nhà máy gạch Thuận Lộc</t>
  </si>
  <si>
    <t>Cải tạo, nâng cấp sân trường và các hạng mục phụ trợ trường Tiểu học và trường Mầm non Đức Thuận</t>
  </si>
  <si>
    <t>Cải tạo, nâng cấp một số cổng chào trên địa bàn thị xã Hồng Lĩnh</t>
  </si>
  <si>
    <t>Hệ thống điện chiếu sáng đường Phan Kính, thị xã Hồng Lĩnh</t>
  </si>
  <si>
    <t>Lắp đặt hệ thống camera an ninh trật tự, xây dựng phần mềm thành phần phục vụ cổng điều hành nội bộ trên địa bàn thị xã</t>
  </si>
  <si>
    <t>Đường Trần Nhân Tông đoạn từ đường Nguyễn Đổng Chi đến đường Lê Hữu Trác, thị xã HL (giai đoạn 1)</t>
  </si>
  <si>
    <t>Hệ thống điện chiếu sáng đường Đào Tấn (đường La Giang, phường Trung Lương)</t>
  </si>
  <si>
    <t>Sửa chữa, nâng cấp cống Bà Hạnh, phường Trung Lương, thị xã Hồng Lĩnh</t>
  </si>
  <si>
    <t>Hệ thống điện chiếu sáng QL1 đoạn từ Km481+290 đến Km485+400 đoạn qua thị xã Hồng Lĩnh, tỉnh Hà Tĩnh</t>
  </si>
  <si>
    <t>Xây dựng tuyến đường vào khu dân cư xen dắm tổ dân phố 1, 2 phường Đậu Liêu, thị xã Hồng Lĩnh</t>
  </si>
  <si>
    <t>Nâng cấp, sửa chữa và trang sắm thiết bị các phòng, ban cơ quan HĐND - UBND thị xã Hồng Lĩnh (giai đoạn 2)</t>
  </si>
  <si>
    <t>Hạ tầng kỹ thuật khu công viên trung tâm thị xã Hồng Lĩnh (giai đoạn 1)</t>
  </si>
  <si>
    <t>Quảng trường thị xã Hồng Lĩnh (giai đoạn 1)</t>
  </si>
  <si>
    <t>Nâng cấp, cải tạo cụm đèn tín hiệu giao thông tại các nút giao đường 3/2; đường Trần Phú, đường Lê Hữu Trác và hệ thống điện chiếu sáng tuyến Quốc lộ 1A, thị xã Hồng Lĩnh</t>
  </si>
  <si>
    <t>Lát vỉa hè đường Quang Trung (đoạn từ cầu Treo Vọt đến bến xe Hồng Lĩnh)</t>
  </si>
  <si>
    <t>Bổ sung biển báo hiệu giao thông trên các tuyến đường thị xã quản lý</t>
  </si>
  <si>
    <t>Sơn bó vỉa dải phân cách và gắn đinh phản quang mặt đường một số tuyến đường trên địa bàn thị xã Hồng Lĩnh</t>
  </si>
  <si>
    <t>Cải tạo, thay thế, chăm sóc hệ thống cây xanh tại các hồ điều hòa trên địa bàn thị xã Hồng Lĩnh</t>
  </si>
  <si>
    <t>Xử lý thoát nước mặt đường, lát vỉa hè, bổ sung biển báo, an toàn giao thông, sửa chữa nắp cống, hệ thống điện chiếu sáng công cộng tại một số vị trí trên địa bàn thị xã Hồng Lĩnh</t>
  </si>
  <si>
    <t>Xây dựng 04 tuyến đường giao thông và mương thoát nước tại khu dân cư tổ dân phố Thuận An và Thuận Tiến, phường Đức Thuận</t>
  </si>
  <si>
    <t>1234/QĐ-UBND ngày 15/6/2022</t>
  </si>
  <si>
    <t>1807/QĐ-UBND ngày 31/8/2022</t>
  </si>
  <si>
    <t>Kế hoạch bố trí vốn đến 31/12/2023</t>
  </si>
  <si>
    <t>Trong đó năm 2023</t>
  </si>
  <si>
    <t>Trong đó  năm 2023</t>
  </si>
  <si>
    <t>Chỉnh trang đô thị, nâng cấp tuyến đường nối QL1 với đường Nguyễn Du, Tổ dân phố Thuận Minh, Phường Đức Thuận</t>
  </si>
  <si>
    <t>Ban QL bảo trì đường bộ thị xã</t>
  </si>
  <si>
    <t>Cải tạo, nâng cấp đường Ngô Đức Kế, phường Bắc Hồng (đoạn từ QL 1A đến đường Cao Thắng)</t>
  </si>
  <si>
    <t>Nâng cấp đường Nguyễn Biểu đoạn từ đường Nguyễn Ái Quốc đến đường Ngọc Sơn</t>
  </si>
  <si>
    <t>Sửa chữa, nâng cấp cầu Bãi Tràn, phường Trung Lương</t>
  </si>
  <si>
    <t>Lát vỉa hè và trồng cây đường Nguyễn Ái Quốc (đoạn từ ngã tư giao QL 8A đến đường Sử Hy Nhan)</t>
  </si>
  <si>
    <t>Lát vỉa hè và trồng cây đường Quang Trung (đoạn từ đường Phan Kính đến vòng xoay Bùi Cầm Hổ)</t>
  </si>
  <si>
    <t>Lát vỉa hè quanh nút giao đường Quốc lộ 1 với đường Nguyễn Đổng Chi, thị xã Hồng Lĩnh</t>
  </si>
  <si>
    <t>Cải tạo, nâng cấp ngõ 05, đường Suối Tiên (đoạn từ đường Suối Tiên đến Nghĩa trang Liệt sỹ thị xã)</t>
  </si>
  <si>
    <t>Xây dựng 3 tuyến đường giao thông (bao gồm cả hệ thống cấp điện, cấp nước) tại khu dân cư Nền Tế thôn Thuận Giang, xã Thuận Lộc</t>
  </si>
  <si>
    <t>UBND xã Thuận Lộc</t>
  </si>
  <si>
    <t>KINH PHÍ LẬP QUY HOẠCH, KẾ HOẠCH SỬ DỤNG ĐẤT; THỐNG KÊ ĐẤT ĐAI; LẬP ĐỀ CƯƠNG QUY HOẠCH CHUNG; QUY HOẠCH CHI TIẾT CÁC KHU DÂN CƯ TRÊN ĐỊA BÀN</t>
  </si>
  <si>
    <t>Bối trí kinh phí đối ứng bồi thường, hỗ trợ và tái định cư dự án đường trục chính trung tâm thị xã</t>
  </si>
  <si>
    <t>ĐẦU TƯ 100% KINH PHÍ XÂY DỰNG NHÀ VĂN HÓA THÔN, TDP THEO NGHỊ QUYẾT 37/2022/NQ-HĐND CỦA HĐND THỊ XÃ</t>
  </si>
  <si>
    <t>Nhà văn hóa tổ dân phố La Giang, phường Trung Lương</t>
  </si>
  <si>
    <t>Nhà văn hóa tổ dân phố 4, phường Đậu Liêu</t>
  </si>
  <si>
    <t>Nhà văn hóa thôn Thuận Giang, xã Thuận Lộc</t>
  </si>
  <si>
    <t>Nâng cấp, sửa chữa nhà văn hóa thôn Chùa, xã Thuận Lộc</t>
  </si>
  <si>
    <t>Nâng cấp, sửa chữa nhà văn hóa thôn Tân Hòa, xã Thuận Lộc</t>
  </si>
  <si>
    <t>Cải tạo, nâng cấp trụ sở làm việc Phòng Giáo dục -  Đào tạo thị xã Hồng Lĩnh</t>
  </si>
  <si>
    <t>343/QĐ-UBND  ngày 03/3/2021</t>
  </si>
  <si>
    <t>794/QĐ-UBND ngày 
17/9/2020</t>
  </si>
  <si>
    <t>4331/QĐ-UBND ngày 03/12/2021</t>
  </si>
  <si>
    <t>Danh mục dự án hoàn thành bàn giao, đi vào sử dụng, Quyết toán</t>
  </si>
  <si>
    <t>Danh mục dự án dự kiến hoàn thành đưa vào sử dụng trong năm 2023</t>
  </si>
  <si>
    <t>835/QĐ-UBND ngày 17/4/2023</t>
  </si>
  <si>
    <t>319/QĐ-UBND ngày 9/02/2022</t>
  </si>
  <si>
    <t>979/QĐ-UBND ngày 10/5/2022</t>
  </si>
  <si>
    <t>Chỉnh trang, nâng cấp vỉa hè đường Nguyễn Đổng Chi, thị xã Hồng Lĩnh.</t>
  </si>
  <si>
    <t>Lát vỉa hè và điện chiếu sáng đường Lê Hữu Trác (đoạn từ đường Nguyễn Thiếp đến đường 19/5)</t>
  </si>
  <si>
    <t>1957/QĐ-UBND ngày 9/9/2022</t>
  </si>
  <si>
    <t>Đường giao thông nối từ Quốc lộ 8 (tại Km0+879) đến đường trục TDP1,phường Nam Hồng, thị xã Hồng Lĩnh</t>
  </si>
  <si>
    <t>2028/QĐ-UBND ngày 19/9/2022</t>
  </si>
  <si>
    <t>Trồng cây xanh trên các tuyến đường và tiểu công viên thị xã</t>
  </si>
  <si>
    <t>2595/QĐ-UBND ngày 01/12/2022</t>
  </si>
  <si>
    <t>Sửa chữa các cụm đèn tín hiệu giao thông trên địa bàn thị xã Hồng Lĩnh.</t>
  </si>
  <si>
    <t>2826/QĐ-UBND ngày 23/12/2022</t>
  </si>
  <si>
    <t>Cải tạo nhà làm việc 3 tầng, hội trường và một số hạng mục phụ trợ trụ sở Thị ủy Hồng Lĩnh</t>
  </si>
  <si>
    <t>605/QĐ-UBND  ngày 28/3/2023</t>
  </si>
  <si>
    <t xml:space="preserve">Quy hoạch chi tiết xây dựng tỷ lệ 1/500 khu dân cư tổ dân phố 6,phường Đậu Liêu, thị xã Hồng Lĩnh  </t>
  </si>
  <si>
    <t>2265/QĐ-UBND ngày 01/11/2022</t>
  </si>
  <si>
    <t>Cải tạo, nâng cấp đường Phan Hưng Tạo (đoạn từ cầu Tràng Cần đến Quốc lộ 8A), phường Đức Thuận, thị xã Hồng Lĩnh (giai đoạn 1)</t>
  </si>
  <si>
    <t>506/QĐ-UBND ngày 08/3/2022</t>
  </si>
  <si>
    <t>Cải tạo, nâng cấp đường Hoàng Xuân Hãn (đoạn từ đường 3/2 đến đường Lê Hữu Trác), phường Bắc Hồng, thị xã Hồng Lĩnh</t>
  </si>
  <si>
    <t>788/QĐ-UBND ngày 7/4/2022</t>
  </si>
  <si>
    <t xml:space="preserve">1057/QĐ-UBND ngày
 23/5/2022 </t>
  </si>
  <si>
    <t>Đường giao thông và mương thoát nước khu dân cư phía Đông Bệnh viện đa khoa thị xã Hồng Lĩnh (giai đoạn 1)</t>
  </si>
  <si>
    <t>Hạ tầng kỷ thuật khu công viên Trung tâm thị xã (giai đoạn 1)</t>
  </si>
  <si>
    <t>Nghị quyết số 43/NQ-HĐND ngày 23/9/2022 của HĐND thị xã</t>
  </si>
  <si>
    <t>Đường giao thông khu dân cư phía Đông đường Thống Nhất, phường Đức Thuận.</t>
  </si>
  <si>
    <t>1203/QĐ-UBND ngày 02/6/2023</t>
  </si>
  <si>
    <t>TMĐT</t>
  </si>
  <si>
    <t>Giá trị QT A- B</t>
  </si>
  <si>
    <t>Phê duyệt QT</t>
  </si>
  <si>
    <t>Dự án Khu dân cư TDP 1, phường Nam Hồng</t>
  </si>
  <si>
    <t>Lựa chọn nhà đầu tư theo hình thức: Đấu giá quyền sử dụng đất thực hiện dự án đầu tư theo quy định của pháp luật về đất đai</t>
  </si>
  <si>
    <t>Kinh doanh nhà ở, đất ở</t>
  </si>
  <si>
    <t>Dự án được UBND tỉnh chấp thuận chủ trương đầu tại Quyết định 02/QĐ-UBND ngày 18/01/2023. Dự án được giao cho Trung tâm phát triển quỹ đất và Kỹ thuật địa chính chịu trách nhiệm về tổ chức đấu giá quyền SDĐ</t>
  </si>
  <si>
    <t>Dự án nhà máy sợi nồi cọc tại cụm công nghiệp Nam Hồng</t>
  </si>
  <si>
    <t>Công ty CP đầu tư phát triển Nam Hồng Lĩnh</t>
  </si>
  <si>
    <t>Công nghiệp</t>
  </si>
  <si>
    <t>Được UBND tỉnh chấp thuận chủ trường đầu tư tại Quyết định 24/QĐ-UBND ngày 26/5/2023</t>
  </si>
  <si>
    <t>Đang đầu tư xây dựng các hạng mục đạt khoảng 70% khối lượng</t>
  </si>
  <si>
    <t>Tiếp tục trồng 3 ha dâu tại khu vực ngoài đê La Giang, phần nhà xưởng trong đê đang triển khai xây dựng</t>
  </si>
  <si>
    <t>Đang xây đầu tư xây dựng đạt 70% khối lượng</t>
  </si>
  <si>
    <t>Đang đầu tư xây dựng đạt 95% khối lượng</t>
  </si>
  <si>
    <t>Dự án nhà máy sợi Nghệ Tĩnh tại cụm công nghiệp Nam Hồng</t>
  </si>
  <si>
    <t>Công ty CP sợi Nghệ Tĩnh</t>
  </si>
  <si>
    <t>Dự án cửa hàng kinh doanh VLXD, nội thất cao cấp và TM tổng hợp Anh Ánh, phường Nam Hồng</t>
  </si>
  <si>
    <t>Hộ kinh doanh Trần Thị Lan Anh</t>
  </si>
  <si>
    <t>Trong đó:  Kế hoạch 2023</t>
  </si>
  <si>
    <t>Trong đó khối lượng thực hiện trong năm 2023</t>
  </si>
  <si>
    <t>3</t>
  </si>
  <si>
    <t>5</t>
  </si>
  <si>
    <t>6</t>
  </si>
  <si>
    <t>7</t>
  </si>
  <si>
    <t>8</t>
  </si>
  <si>
    <t>Nhà học 2 tầng 6 phòng, nhà ăn, nhà vệ sinh học sinh
và một số hạng mục phụ trợ Trường tiểu học Trung Lương</t>
  </si>
  <si>
    <t>616/QĐ-UBND ngày 28/3/2023</t>
  </si>
  <si>
    <t>Nhà đa chức năng, hiệu bộ, cải tạo sân đường và các hạng mục phụ trợ Trường THCS Đức Thuận</t>
  </si>
  <si>
    <t>1197/QĐ-UBND ngày 10/6/2022</t>
  </si>
  <si>
    <t>848/QĐ-UBND ngày 18/4/2023</t>
  </si>
  <si>
    <t>Xây dựng mới dãy nhà học phía Bắc quy mô 13 phòng học và các hạng mục phụ trợ Trường Tiểu học Nam Hồng</t>
  </si>
  <si>
    <t>1824/QĐ-UBND ngày 13/8/2022</t>
  </si>
  <si>
    <t>2154/QĐ-UBND ngày 13/8/2021</t>
  </si>
  <si>
    <t>Nhà văn hóa tổ dân phố Tân Miếu, phường Trung Lương</t>
  </si>
  <si>
    <t>UBND phường Trung Lương</t>
  </si>
  <si>
    <t>Ban QLDA XDDD tỉnh</t>
  </si>
  <si>
    <t>Tình hình thực hiện kế hoạch vốn các công trình XDCB thuộc ngân sách thị xã năm 2023 theo 
NQ số 52/NQ-HĐND ngày 27/12/2022 của HĐND thị xã</t>
  </si>
  <si>
    <t>Khối lượng thực hiện từ khởi công đến 31/12/2023</t>
  </si>
  <si>
    <t>Giá trị giải ngân từ khởi công đến 31/12/2023</t>
  </si>
  <si>
    <t>Dự kiến khối lượng thực hiện từ khởi công đến 31/12/2023</t>
  </si>
  <si>
    <t>TÌNH HÌNH THU HÚT ĐẦU TƯ NĂM 2023</t>
  </si>
  <si>
    <t xml:space="preserve"> THỰC HIỆN VỐN ĐẦU TƯ CỦA TỔ CHỨC, CÁ NHÂN CÁC DOANH NGHIỆP, NHÀ ĐẦU TƯ NĂM 2023</t>
  </si>
  <si>
    <t>Dự kiến Khối lượng  năm 2023</t>
  </si>
  <si>
    <t>Trong đó  2023</t>
  </si>
  <si>
    <t>Nhà văn hóa tổ dân phố Thuận Tiến, phường Đức Thuận</t>
  </si>
  <si>
    <t>Nâng cấp, cải tạo nhà học 02 tầng 06 phòng và các hạng mục phụ trợ Trường Tiểu học Trung Lương</t>
  </si>
  <si>
    <t>Tiêu thoát lũ hạ lưu hồ Khe Dọc, thị xã Hồng Lĩnh</t>
  </si>
  <si>
    <t>2263 ngày 17/7/2020</t>
  </si>
  <si>
    <t>Hạ tầng giao thông kết nối trong và ngoài hàng rào Cụm công nghiệp Cổng Khánh 1, thị xã Hồng Lĩnh</t>
  </si>
  <si>
    <t>4342 ngày
 22/12/2020</t>
  </si>
  <si>
    <t>Cải tạo, nâng cấp đường Suối Tiên, phường Bắc Hồng, thị xã Hồng Lĩnh.</t>
  </si>
  <si>
    <t>4162 ngày 
19/11/2021</t>
  </si>
  <si>
    <t>Nâng cấp, cải tạo cụm đèn tín hiệu giao thông tại các nút giao thông đường 3/2, đường Trần Phú, đường Lê Hữu Trác và hệ thống điện chiếu sáng quốc lộ 1, thị xã Hồng Lĩnh</t>
  </si>
  <si>
    <t>352 ngày 15/02/2022</t>
  </si>
  <si>
    <t>Nâng cấp tuyến đường Nguyễn Du, thị xã Hồng Lĩnh</t>
  </si>
  <si>
    <t>333 ngày
 02/3/2021; 1205 ngày 2/6/2023</t>
  </si>
  <si>
    <t>Xây dựng mái che nhà ăn; thay thế mái tôn các nhà thuộc doanh trại Ban Chỉ huy quân sự thị xã Hồng Lĩnh</t>
  </si>
  <si>
    <t>558 ngày 20/3/2023</t>
  </si>
  <si>
    <t>Nâng cấp tuyến đường từ nhà văn hóa tổ dân phố 1 đến nhà văn hóa tổ dân phố 3 phường Đậu Liêu</t>
  </si>
  <si>
    <t>317 ngày 10/2/2023</t>
  </si>
  <si>
    <t>574 ngày 22/3/2023</t>
  </si>
  <si>
    <t>918 ngày 26/4/2023</t>
  </si>
  <si>
    <t>1004 ngày 5/5/2023</t>
  </si>
  <si>
    <t>Nhà văn hóa thôn Thuận Giang,
 xã Thuận Lộc</t>
  </si>
  <si>
    <t>1128 ngày 24/5/2023</t>
  </si>
  <si>
    <t>Trụ sở làm việc công an xã Thuận Lộc, thị xã Hồng Lĩnh</t>
  </si>
  <si>
    <t>1441 ngày 6/7/2023</t>
  </si>
  <si>
    <t>Nâng cấp, cải tạo trụ sở làm việc công an phường Đậu Liêu, thị xã Hồng Lĩnh</t>
  </si>
  <si>
    <t>1315 ngày 20/6/2023</t>
  </si>
  <si>
    <t>Đường giao thông và mương thoát nước khu dân cư phía Đông Bệnh viện đa khoa thị xã Hồng Lĩnh (giai đoạn 2)</t>
  </si>
  <si>
    <t>561 ngày 20/3/2023</t>
  </si>
  <si>
    <t>Nâng cấp mở rộng đường Nguyễn Thiếp, thị xã Hồng Lĩnh (giai đoạn 1)</t>
  </si>
  <si>
    <t>2727 ngày 20/10/2023</t>
  </si>
  <si>
    <t>9</t>
  </si>
  <si>
    <t>10</t>
  </si>
  <si>
    <t>11</t>
  </si>
  <si>
    <t>12</t>
  </si>
  <si>
    <t>2000+</t>
  </si>
  <si>
    <t>Trụ sở làm việc Đảng uỷ - HĐND - UBND phường Nam Hồng (giai đoạn 1)</t>
  </si>
  <si>
    <t>674/QĐ-UBND ngày 31/3/2023 của UBND tỉnh</t>
  </si>
  <si>
    <t>Thời gian khởi công</t>
  </si>
  <si>
    <t>Thời gian hoàn thành</t>
  </si>
  <si>
    <t>Số QĐ phê duyệt QT</t>
  </si>
  <si>
    <t>Đã giải ngân</t>
  </si>
  <si>
    <t>Còn nợ</t>
  </si>
  <si>
    <t>Ngân sách Nhà nước</t>
  </si>
  <si>
    <t>QT</t>
  </si>
  <si>
    <t>Nợ</t>
  </si>
  <si>
    <t>Về việc phê duyệt quyết toán vốn đầu tư dự án Nhà học 3 tầng 6 phòng và các hạng mục phụ trợ Trường Mầm non Bắc Hồng hoàn thành</t>
  </si>
  <si>
    <t xml:space="preserve"> 21/11/2019</t>
  </si>
  <si>
    <t>29/4/2021</t>
  </si>
  <si>
    <t>40/QĐ-UBND ngày 06/01/2023</t>
  </si>
  <si>
    <t>Về việc phê duyệt quyết toán vốn đầu tư dự án Đường Trần Nhân Tông đoạn từ đường Nguyễn Đổng Chi đến đường Lê Hữu Trác, thị xã Hồng Lĩnh (giai đoạn 1) hoàn thành</t>
  </si>
  <si>
    <t>15/8/2020</t>
  </si>
  <si>
    <t>30/9/2021</t>
  </si>
  <si>
    <t>39/QĐ-UBND ngày 06/01/2023</t>
  </si>
  <si>
    <t>Về việc phê duyệt quyết toán vốn đầu tư dự án Cải tạo, sửa chữa trạm bơm Hói Chánh, phường Đậu Liêu hoàn thành</t>
  </si>
  <si>
    <t>27/9/2021</t>
  </si>
  <si>
    <t>20/11/2021</t>
  </si>
  <si>
    <t>120/QĐ-UBND ngày 09/01/2023</t>
  </si>
  <si>
    <t>Về việc phê duyệt quyết toán vốn đầu tư dự án Chỉnh trang đô thị tuyến đường giao thông thôn Hồng Lam, xã Thuận Lộc năm 2021 hoàn thành</t>
  </si>
  <si>
    <t>21/5/2021</t>
  </si>
  <si>
    <t>19/7/2021</t>
  </si>
  <si>
    <t>121/QĐ-UBND ngày 09/01/2023</t>
  </si>
  <si>
    <t>Về việc phê duyệt quyết toán vốn đầu tư dự án Chỉnh trang đô thị, nâng cấp đường giao thông tại thôn Phúc Thuận và thôn Thuận Trung, xã Thuận Lộc năm 2021 hoàn thành</t>
  </si>
  <si>
    <t>122/QĐ-UBND ngày 09/01/2023</t>
  </si>
  <si>
    <t>Về việc phê duyệt quyết toán vốn đầu tư dự án Bổ sung biển báo hiệu giao
thông trên các tuyến đường thị xã quản lý hoàn thành</t>
  </si>
  <si>
    <t>20/12/2021</t>
  </si>
  <si>
    <t>20/02/2022</t>
  </si>
  <si>
    <t>133/QĐ-UBND ngày 10/01/2023</t>
  </si>
  <si>
    <t>Về việc phê duyệt quyết toán vốn đầu tư dự án Mái che di động sân Trường Mầm non Bắc Hồng, thị xã Hồng Lĩnh hoàn thành</t>
  </si>
  <si>
    <t>20/8/2022;</t>
  </si>
  <si>
    <t>18/11/2022</t>
  </si>
  <si>
    <t>146/QĐ-UBND ngày 12/01/2023</t>
  </si>
  <si>
    <t>Về việc phê duyệt quyết toán vốn đầu tư dự án Chỉnh trang đô thị hệ thống
mương thoát nước tổ dân phố 5, phường Nam Hồng năm 2021 hoàn thành</t>
  </si>
  <si>
    <t>177/QĐ-UBND ngày 13/01/2023</t>
  </si>
  <si>
    <t>Về việc phê duyệt quyết toán vốn đầu tư dự án
Chỉnh trang đô thị tuyến đường từ nhà ông Phan Mạnh Hùng đến nhà bà
Phan Thị Hiền tổ dân phố 4, phường Nam Hồng năm 2021 hoàn thành</t>
  </si>
  <si>
    <t xml:space="preserve"> 05/10/2021</t>
  </si>
  <si>
    <t>29/02/2022</t>
  </si>
  <si>
    <t>176/QĐ-UBND ngày 13/01/2023</t>
  </si>
  <si>
    <t>Về việc phê duyệt quyết toán vốn đầu tư dự án Chỉnh trang đô thị ngõ 77
đường Trần Phú, tổ dân phố 2, phường Nam Hồng năm 2021 hoàn thành</t>
  </si>
  <si>
    <t>17/7/2021</t>
  </si>
  <si>
    <t>17/9/2021</t>
  </si>
  <si>
    <t>175/QĐ-UBND ngày 13/01/2023</t>
  </si>
  <si>
    <t>Về việc phê duyệt quyết toán vốn đầu tư dự án
Chỉnh trang đô thị ngõ 177 đường Quang Trung tổ dân phố 4,
phường Nam Hồng năm 2021 hoàn thành</t>
  </si>
  <si>
    <t>20/7/2021</t>
  </si>
  <si>
    <t>20/9/2021</t>
  </si>
  <si>
    <t>201/QĐ-UBND ngày 16/01/2023</t>
  </si>
  <si>
    <t>Về việc phê duyệt quyết toán vốn đầu tư dự án
Cải tạo khuôn viên sân thể dục, thể thao Trường THPT Hồng Lĩnh hoàn thành</t>
  </si>
  <si>
    <t>28/7/2022</t>
  </si>
  <si>
    <t>200/QĐ-UBND ngày 16/01/2023</t>
  </si>
  <si>
    <t>Về việc phê duyệt quyết toán vốn đầu tư dự án
Chỉnh trang đô thị ngõ 34 đường Phan Đình Phùng tổ dân phố 2,
phường Nam Hồng năm 2021 hoàn thành</t>
  </si>
  <si>
    <t>31/12/2021</t>
  </si>
  <si>
    <t>203/QĐ-UBND ngày 16/01/2023</t>
  </si>
  <si>
    <t>Về việc phê duyệt quyết toán vốn đầu tư dự án
Chỉnh trang đô thị ngõ 53 đường Quang Trung và ngõ 05 đường Nguyễn
Tuấn Thiện tổ dân phố 3, phường Nam Hồng năm 2021 hoàn thành</t>
  </si>
  <si>
    <t>202/QĐ-UBND ngày 16/01/2023</t>
  </si>
  <si>
    <t>Về việc phê duyệt quyết toán vốn đầu tư dự án Chỉnh trang đô thị tổ dân
phố Tuần Cầu, phường Trung Lương năm 2021 (tuyến từ nhà ông Phạm
Khắc Nghĩa đến nhà ông Nguyễn Khắc Hà) hoàn thành</t>
  </si>
  <si>
    <t>287/QĐ-UBND ngày 06/02/2023</t>
  </si>
  <si>
    <t>Về việc phê duyệt quyết toán vốn đầu tư dự án Cải tạo, nâng cấp các hạng
mục nhà văn hóa tổ dân phố 1, phường Bắc Hồng hoàn thành</t>
  </si>
  <si>
    <t>30/8/2021</t>
  </si>
  <si>
    <t>353/QĐ-UBND ngày 16/02/2023</t>
  </si>
  <si>
    <t>Về việc phê duyệt quyết toán vốn đầu tư dự án
Cải tạo, nâng cấp chỉnh trang đô thị ngõ 106 đường Trần Phú,
phường Bắc Hồng năm 2020 hoàn thành</t>
  </si>
  <si>
    <t xml:space="preserve"> 11/7/2021</t>
  </si>
  <si>
    <t>352/QĐ-UBND ngày 16/02/2023</t>
  </si>
  <si>
    <t>Về việc phê duyệt quyết toán vốn đầu tư dự án Cải tạo, nâng cấp một số
cổng chào trên địa bàn thị xã Hồng Lĩnh hoàn thành</t>
  </si>
  <si>
    <t>360/QĐ-UBND ngày 17/02/2023</t>
  </si>
  <si>
    <t>Về việc phê duyệt quyết toán vốn đầu tư dự án Chỉnh trang đô thị tổ dân phố 4, phường Đậu Liêu năm 2020 (tuyến từ nhà ông Bùi Đức Danh đến nhà ông Bùi Phan Quảng) hoàn thành</t>
  </si>
  <si>
    <t>408/QĐ-UBND ngày 24/02/2023</t>
  </si>
  <si>
    <t>Về việc phê duyệt quyết toán vốn đầu tư dự án
Chỉnh trang đô thị tổ dân phố 7, phường Đậu Liêu năm 2021 (tuyến từ nhà
ông Hoàng Văn Khoa đến nhà ông Nguyễn Quang Vinh) hoàn thành</t>
  </si>
  <si>
    <t>24/8/2021</t>
  </si>
  <si>
    <t>28/11/2021</t>
  </si>
  <si>
    <t>409/QĐ-UBND ngày 24/02/2023</t>
  </si>
  <si>
    <t>QĐ điều chỉnh đã phê duyệt năm 2022</t>
  </si>
  <si>
    <t>Về việc phê duyệt quyết toán vốn đầu tư dự án Cải tạo, nâng cấp các hạng
mục nhà văn hóa tổ dân phố Thuận Hồng, phường Đức Thuận hoàn thành</t>
  </si>
  <si>
    <t>30/7/2021</t>
  </si>
  <si>
    <t>410/QĐ-UBND ngày 24/02/2023</t>
  </si>
  <si>
    <t>Về việc phê duyệt quyết toán vốn đầu tư dự án Cải tạo, nâng cấp các hạng
mục nhà văn hóa tổ dân phố Thuận Minh, phường Đức Thuận hoàn thành</t>
  </si>
  <si>
    <t>30/10/2021</t>
  </si>
  <si>
    <t>412/QĐ-UBND ngày 27/2/2023</t>
  </si>
  <si>
    <t>Chỉnh trang đô thị tổ dân phố Quỳnh Lâm, phường Trung
Lương năm 2020 (tuyến từ đường Quốc lộ 1A đến đường QH khu dân cư Mặt Ba)</t>
  </si>
  <si>
    <t>434/QĐ-UBND ngày 01/3/2023</t>
  </si>
  <si>
    <t>Về việc phê duyệt quyết toán vốn đầu tư dự án
Chỉnh trang đô thị tổ dân phố Quỳnh Lâm, phường Trung Lương năm 2021
(tuyến từ nhà bà Phạm Thị Tiêu đến nhà ông Nguyễn Duy Đăng) hoàn thành</t>
  </si>
  <si>
    <t>21/9/2021</t>
  </si>
  <si>
    <t>21/12/2021</t>
  </si>
  <si>
    <t>433/QĐ-UBND ngày 01/3/2023</t>
  </si>
  <si>
    <t>Về việc phê duyệt quyết toán vốn đầu tư dự án
Chỉnh trang đô thị tổ dân phố Tiên Sơn, phường Trung Lương năm 2020
(tuyến từ đất bà Kiều Thị Lựu đến nhà ông Nguyễn Tiến Cát) hoàn thành</t>
  </si>
  <si>
    <t>23/3/2021</t>
  </si>
  <si>
    <t>30/4/2021</t>
  </si>
  <si>
    <t>432/QĐ-UBND ngày 01/3/2023</t>
  </si>
  <si>
    <t>Về việc phê duyệt quyết toán vốn đầu tư dự án
Chỉnh trang đô thị tổ dân phố Trung Hậu, phường Trung Lương năm 2021
(đoạn từ nhà ông Nguyễn Xuân Sơn đến nhà ông Nguyễn Minh Tấn) hoàn thành</t>
  </si>
  <si>
    <t>13/8/2021</t>
  </si>
  <si>
    <t>13/10/2021</t>
  </si>
  <si>
    <t>431/QĐ-UBND ngày 01/3/2023</t>
  </si>
  <si>
    <t>Về việc phê duyệt quyết toán vốn đầu tư dự án
Chỉnh trang đô thị tổ dân phố Tân Miếu, phường Trung Lương
(tuyến từ ngõ 133A đường Thống Nhất đến nhà bà Song Lâm) hoàn thành</t>
  </si>
  <si>
    <t>458/QĐ-UBND ngày 06/3/2023</t>
  </si>
  <si>
    <t>Về việc phê duyệt quyết toán vốn đầu tư dự án Chỉnh trang, nâng cấp mở
rộng đường giao thông bất khả kháng tại tổ dân phố Thuận Minh, phường
Đức Thuận (từ nhà ông Việt đến nhà ông Tế) hoàn thành</t>
  </si>
  <si>
    <t>27/12/2021</t>
  </si>
  <si>
    <t>515/QĐ-UBND ngày 13/3/2023</t>
  </si>
  <si>
    <t>Về việc phê duyệt quyết toán vốn đầu tư dự án
Chỉnh trang đô thị tổ dân phố Quỳnh Lâm, phường Trung Lương năm 2022
(tuyến từ quốc lộ 1A đến đất ông Sơn) hoàn thành</t>
  </si>
  <si>
    <t>552/QĐ-UBND ngày 17/3/2023</t>
  </si>
  <si>
    <t>Về việc phê duyệt quyết toán vốn đầu tư dự án
Chỉnh trang đô thị tuyến đường trục xã đoạn từ đường Phan Kính đến khu
trung tâm hành chính xã Thuận Lộc năm 2021 hoàn thành</t>
  </si>
  <si>
    <t>30/12/2021</t>
  </si>
  <si>
    <t>581/QĐ-UBND ngày 22/3/2023</t>
  </si>
  <si>
    <t>Về việc phê duyệt quyết toán vốn đầu tư dự án
Mương nội đồng Mù Chù thôn Phúc Thuận, xã Thuận Lộc hoàn thành</t>
  </si>
  <si>
    <t>22/8/2022</t>
  </si>
  <si>
    <t>17/9/2022</t>
  </si>
  <si>
    <t>600/QĐ-UBND ngày 27/3/2023</t>
  </si>
  <si>
    <t>Về việc phê duyệt quyết toán vốn đầu tư dự án
Cải tạo, nâng cấp một số hạng mục nhà văn hóa
tổ dân phố 1, phường Nam Hồng năm 2021 hoàn thành</t>
  </si>
  <si>
    <t xml:space="preserve"> 15/7/2021</t>
  </si>
  <si>
    <t>15/8/2021</t>
  </si>
  <si>
    <t>590/QĐ-UBND ngày 27/3/2023</t>
  </si>
  <si>
    <t>1014/QĐ-UBND ngày 08/5/2023</t>
  </si>
  <si>
    <t>Về việc phê duyệt quyết toán vốn đầu tư dự án
Cải tạo, nâng cấp một số hạng mục nhà văn hóa
tổ dân phố 7, phường Nam Hồng năm 2021 hoàn thành</t>
  </si>
  <si>
    <t xml:space="preserve"> 15/7/2022</t>
  </si>
  <si>
    <t>15/8/2022</t>
  </si>
  <si>
    <t>589/QĐ-UBND ngày 27/3/2023</t>
  </si>
  <si>
    <t>1015/QĐ-UBND ngày 08/5/2023</t>
  </si>
  <si>
    <t>Về việc phê duyệt quyết toán vốn đầu tư dự án
Cải tạo, nâng cấp đường Ngô Đức Kế, phường Bắc Hồng
(đoạn từ Quốc lộ 1A đến đường Cao Thắng) hoàn thành</t>
  </si>
  <si>
    <t>19/12/2020</t>
  </si>
  <si>
    <t>610/QĐ-UBND ngày 28/3/2023</t>
  </si>
  <si>
    <t>Về việc phê duyệt quyết toán vốn đầu tư
dự án Lát vỉa hè và trồng cây đường Nguyễn Ái Quốc
(đoạn từ ngã tư giao Quốc lộ 8A đến đường Sử Hy Nhan) hoàn thành</t>
  </si>
  <si>
    <t>30/01/2020</t>
  </si>
  <si>
    <t>612/QĐ-UBND ngày 28/3/2023</t>
  </si>
  <si>
    <t>Về việc phê duyệt quyết toán vốn đầu tư dự án Kênh tiêu Trọt Đoán,
tổ dân phố Đồng Thuận, phường Đức Thuận hoàn thành</t>
  </si>
  <si>
    <t>646/QĐ-UBND ngày 30/3/2023</t>
  </si>
  <si>
    <t>Về việc phê duyệt quyết toán vốn đầu tư dự án
Chỉnh trang đô thị tổ dân phố 8, phường Nam Hồng năm 2020
(đoạn từ nhà ông Sơn đến nhà ông Tích) hoàn thành</t>
  </si>
  <si>
    <t>15/3/2021</t>
  </si>
  <si>
    <t>15/4/2021</t>
  </si>
  <si>
    <t>647/QĐ-UBND ngày 30/3/2023</t>
  </si>
  <si>
    <t>Về việc phê duyệt quyết toán vốn đầu tư dự án Chỉnh trang đô thị tổ dân phố
Phúc Sơn, phường Trung Lương năm 2021 (tuyến từ nhà ông Nguyễn Xuân
Tình đến nhà ông Nguyễn Ngọc Thắng) hoàn thành</t>
  </si>
  <si>
    <t>30/11/2021</t>
  </si>
  <si>
    <t>777/QĐ-UBND ngày 11/4/2023</t>
  </si>
  <si>
    <t>Về việc phê duyệt quyết toán vốn đầu tư dự án Chỉnh trang đô thị
tổ dân phố Tuần Cầu, phường Trung Lương năm 2021 (tuyến từ nhà ông
Trần Hồng Phi đến nhà ông Nguyễn Khắc Sơn) hoàn thành</t>
  </si>
  <si>
    <t>778/QĐ-UBND ngày 11/4/2023</t>
  </si>
  <si>
    <t>Về việc phê duyệt quyết toán vốn đầu tư dự án
Chỉnh trang, nâng cấp, mở rộng đường giao thông tại thôn Thuận Trung, xã
Thuận Lộc (tuyến từ nhà ông Hợp đến nhà ông Lương) hoàn thành</t>
  </si>
  <si>
    <t>25/12/2021</t>
  </si>
  <si>
    <t>879/QĐ-UBND ngày 20/4/2023</t>
  </si>
  <si>
    <t>Về việc phê duyệt quyết toán vốn đầu tư dự án
Chỉnh trang, nâng cấp, mở rộng đường giao thông tại thôn Thuận Giang, xã
Thuận Lộc (tuyến từ nhà ông Kiệm đến nhà ông Diện) hoàn thành</t>
  </si>
  <si>
    <t>878/QĐ-UBND ngày 20/4/2023</t>
  </si>
  <si>
    <t>Về việc phê duyệt quyết toán vốn đầu tư dự án
Chỉnh trang, nâng cấp, mở rộng đường giao thông tại thôn Thuận Sơn, xã
Thuận Lộc (tuyến từ nhà ông Ngọc đến nhà ông Lan) hoàn thành</t>
  </si>
  <si>
    <t>16/11/2021</t>
  </si>
  <si>
    <t>877/QĐ-UBND ngày 20/4/2023</t>
  </si>
  <si>
    <t>Về việc phê duyệt quyết toán vốn đầu tư dự án
Chỉnh trang, nâng cấp, mở rộng đường giao thông tại thôn Thuận Sơn, xã
Thuận Lộc (tuyến từ nhà ông Thức đến nhà ông Ổn) hoàn thành</t>
  </si>
  <si>
    <t>876/QĐ-UBND ngày 20/4/2023</t>
  </si>
  <si>
    <t>Về việc phê duyệt quyết toán vốn đầu tư dự án
Chỉnh trang, nâng cấp, mở rộng đường giao thông tại thôn Thuận Trung, xã
Thuận Lộc (tuyến từ đường Cơn Độ đến nhà ông Xuân) hoàn thành</t>
  </si>
  <si>
    <t>875/QĐ-UBND ngày 20/4/2023</t>
  </si>
  <si>
    <t>Về việc phê duyệt quyết toán vốn đầu tư dự án
Chỉnh trang, nâng cấp, mở rộng đường giao thông tại thôn Thuận Sơn, xã
Thuận Lộc (tuyến từ nhà ông Minh đến nhà ông Thùy) hoàn thàn</t>
  </si>
  <si>
    <t>873/QĐ-UBND ngày 20/4/2023</t>
  </si>
  <si>
    <t>Về việc phê duyệt quyết toán vốn đầu tư dự án
Sửa chữa định kỳ đường Võ Nguyên Giáp năm 2022 hoàn thành</t>
  </si>
  <si>
    <t>15/9/2022</t>
  </si>
  <si>
    <t>14/12/2022</t>
  </si>
  <si>
    <t>961/QĐ-UBND ngày 28/4/2023</t>
  </si>
  <si>
    <t>Về việc phê duyệt quyết toán vốn đầu tư dự án Bảo dưỡng thường xuyên
các tuyến đường cấp huyện quản lý năm 2022 hoàn thành</t>
  </si>
  <si>
    <t>31/12/2022</t>
  </si>
  <si>
    <t>968/QĐ-UBND ngày 28/4/2023</t>
  </si>
  <si>
    <t>Về việc phê duyệt quyết toán vốn đầu tư dự án
Sửa chữa định kỳ đường Thống Nhất và một số hạng mục phụ trợ
trên các tuyến đường trục chính năm 2022 hoàn thành</t>
  </si>
  <si>
    <t>962/QĐ-UBND ngày 28/4/2023</t>
  </si>
  <si>
    <t>Về việc phê duyệt quyết toán vốn đầu tư dự án Bảo dưỡng thường xuyên
các tuyến đường cấp xã quản lý năm 2022 hoàn thành</t>
  </si>
  <si>
    <t>947/QĐ-UBND ngày 27/4/2023</t>
  </si>
  <si>
    <t>Về việc phê duyệt quyết toán vốn đầu tư dự án
Chỉnh trang đô thị tổ dân phố Thuận Tiến, phường Đức Thuận năm 2021
(tuyến từ đường Thống Nhất đến Trạm Bơm) hoàn thành</t>
  </si>
  <si>
    <t>24/01/2022</t>
  </si>
  <si>
    <t>24/4/2022</t>
  </si>
  <si>
    <t>944/QĐ-UBND ngày 27/4/2023</t>
  </si>
  <si>
    <t>Về việc phê duyệt quyết toán vốn đầu tư dự án Nhà văn hóa tổ dân
phố Thuận Hòa, phường Đức Thuận hoàn thành</t>
  </si>
  <si>
    <t>1062/QĐ-UBND ngày 16/5/2023</t>
  </si>
  <si>
    <t>Về việc phê duyệt quyết toán vốn đầu tư dự án
Nhà tập đa chức năng Trường Tiểu học Trung Lương hoàn thành</t>
  </si>
  <si>
    <t>30/8/2017</t>
  </si>
  <si>
    <t>15/11/2017</t>
  </si>
  <si>
    <t>1084/QĐ-UBND ngày 18/5/2023</t>
  </si>
  <si>
    <t>Về việc phê duyệt quyết toán vốn đầu tư dự án
Chỉnh trang đô thị tổ dân phố Trung Hậu, phường Trung Lương năm 2020
(đoạn từ nhà bà Trần Thị Minh đến nhà ông Lê Văn Quý) hoàn thành</t>
  </si>
  <si>
    <t>18/9/2020</t>
  </si>
  <si>
    <t>18/12/2020</t>
  </si>
  <si>
    <t>1083/QĐ-UBND ngày 18/5/2023</t>
  </si>
  <si>
    <t>Về việc phê duyệt quyết toán vốn đầu tư dự án
Chỉnh trang đô thị, nâng cấp, mở rộng đường giao thông tại thôn Tân Hòa,
xã Thuận Lộc năm 2021 hoàn thành</t>
  </si>
  <si>
    <t>1130/QĐ-UBND ngày 24/5/2023</t>
  </si>
  <si>
    <t>Về việc phê duyệt quyết toán vốn đầu tư dự án
Chỉnh trang đô thị ngõ 21B đường Nguyễn Đổng Chi, tổ dân phố 5, phường
Nam Hồng năm 2021, phường Nam Hồng năm 2021 hoàn thành</t>
  </si>
  <si>
    <t>21/7/2021</t>
  </si>
  <si>
    <t>1135/QĐ-UBND ngày 25/5/2023</t>
  </si>
  <si>
    <t>Về việc phê duyệt quyết toán vốn đầu tư dự án Cải tạo Trường Tiểu học và
Trung học cơ sở Đậu Liêu, phường Đậu Liêu hoàn thành</t>
  </si>
  <si>
    <t>29/01/2021</t>
  </si>
  <si>
    <t>27/01/2022</t>
  </si>
  <si>
    <t>1131/QĐ-UBND ngày 24/5/2023</t>
  </si>
  <si>
    <t>Về việc phê duyệt quyết toán vốn đầu tư dự án Chỉnh trang đô thị tuyến
đường từ nhà bà Huệ đến nhà ông Thuyết và ngõ 72 đường Phan Đình
Phùng, tổ dân phố 1, phường Nam Hồng năm 2021 hoàn thành</t>
  </si>
  <si>
    <t>1134/QĐ-UBND ngày 25/5/2023</t>
  </si>
  <si>
    <t>Về việc phê duyệt quyết toán vốn đầu tư dự án Đường giao thông, mương
thoát nước khu dân cư thôn Tân Hòa, xã Thuận Lộc hoàn thành</t>
  </si>
  <si>
    <t>15/9/2021</t>
  </si>
  <si>
    <t>1132/QĐ-UBND ngày 24/5/2023</t>
  </si>
  <si>
    <t>Về việc phê duyệt quyết toán vốn đầu tư dự án
Chỉnh trang đô thị hệ thống điện chiếu sáng ngõ 21 và ngõ 47 đường Phan
Đình Phùng, tổ dân phố 5, phường Nam Hồng năm 2021 hoàn thành</t>
  </si>
  <si>
    <t>11/10/2021;</t>
  </si>
  <si>
    <t>1133/QĐ-UBND ngày 24/5/2023</t>
  </si>
  <si>
    <t>Về việc phê duyệt quyết toán vốn đầu tư dự án
Nhà văn hóa tổ dân phố Tân Miếu, phường Trung Lương hoàn thành</t>
  </si>
  <si>
    <t>28/4/2022</t>
  </si>
  <si>
    <t>28/10/2022</t>
  </si>
  <si>
    <t>1275/QĐ-UBND ngày 14/6/2023</t>
  </si>
  <si>
    <t>Về việc phê duyệt quyết toán vốn đầu tư dự án Đường giao thông nội đồng tổ dân phố 1 đến Quốc lộ 1A, phường Đậu Liêu hoàn thành</t>
  </si>
  <si>
    <t>16/02/2022</t>
  </si>
  <si>
    <t>16/4/2022</t>
  </si>
  <si>
    <t>1349/QĐ-UBND ngày 23/6/2023</t>
  </si>
  <si>
    <t>Về việc phê duyệt quyết toán vốn đầu tư dự án
Tuyến kênh nội đồng đoạn từ trạm bơm Ngà Và đến
đường Nguyễn Đổng Chi, phường Đậu Liêu hoàn thành</t>
  </si>
  <si>
    <t>23/5/2022</t>
  </si>
  <si>
    <t>23/9/2022</t>
  </si>
  <si>
    <t>1346/QĐ-UBND ngày 23/6/2023</t>
  </si>
  <si>
    <t>NSTX: 198712000</t>
  </si>
  <si>
    <t>Về việc phê duyệt quyết toán vốn đầu tư dự án
Cải tạo, nâng cấp đường từ Quốc lộ 1A đến đường
Kinh Dương Vương, phường Đức Thuận hoàn thành</t>
  </si>
  <si>
    <t>1462/QĐ-UBND ngày 10/7/2023</t>
  </si>
  <si>
    <t>Về việc phê duyệt quyết toán vốn đầu tư dự án Cải tạo, nâng cấp
các hạng mục nhà văn hóa tổ dân phố 4, phường Bắc Hồng hoàn thành</t>
  </si>
  <si>
    <t>13/9/2021</t>
  </si>
  <si>
    <t>1633/QĐ-UBND ngày 26/7/2023</t>
  </si>
  <si>
    <t>Về việc phê duyệt quyết toán vốn đầu tư dự án Cải tạo, nâng cấp
các hạng mục nhà văn hóa tổ dân phố 7, phường Bắc Hồng hoàn thành</t>
  </si>
  <si>
    <t>1634/QĐ-UBND ngày 26/7/2023</t>
  </si>
  <si>
    <t>Về việc phê duyệt quyết toán vốn đầu tư dự án Cải tạo, nâng cấp
các hạng mục nhà văn hóa tổ dân phố 9, phường Bắc Hồng hoàn thành</t>
  </si>
  <si>
    <t>1632/QĐ-UBND ngày 26/7/2023</t>
  </si>
  <si>
    <t>Về việc phê duyệt quyết toán vốn đầu tư dự án Cải tạo, nâng cấp các hạng mục nhà văn hóa tổ dân phố 10, phường Bắc Hồng hoàn thành</t>
  </si>
  <si>
    <t>1631/QĐ-UBND ngày 26/7/2023</t>
  </si>
  <si>
    <t>Về việc phê duyệt quyết toán vốn đầu tư dự án Cải tạo, nâng cấp
các hạng mục nhà văn hóa tổ dân phố 2, phường Bắc Hồng hoàn thành</t>
  </si>
  <si>
    <t>1630/QĐ-UBND ngày 26/7/2023</t>
  </si>
  <si>
    <t>Về việc phê duyệt quyết toán vốn đầu tư dự án Cải tạo, nâng cấp
các hạng mục nhà văn hóa tổ dân phố 3, phường Bắc Hồng hoàn thành</t>
  </si>
  <si>
    <t>1628/QĐ-UBND ngày 26/7/2023</t>
  </si>
  <si>
    <t>Về việc phê duyệt quyết toán vốn đầu tư dự án Lắp đặt hệ thống camera an ninh trật tự, xây dựng phần mềm thành phần phục vụ cổng điều hành nội bộ trên địa bàn thị xã hoàn thành</t>
  </si>
  <si>
    <t>31/10/2021</t>
  </si>
  <si>
    <t>1673/QĐ-UBND ngày 29/7/2023</t>
  </si>
  <si>
    <t>Về việc phê duyệt quyết toán vốn đầu tư
dự án Nhà để xe, bồn cây, sân và mương thoát nước trụ sở làm việc
Đảng ủy, HĐND - UBND phường Đậu Liêu hoàn thành</t>
  </si>
  <si>
    <t>27/3/2022</t>
  </si>
  <si>
    <t>1730/QĐ-UBND ngày 08/8/2023</t>
  </si>
  <si>
    <t>Về việc phê duyệt quyết toán vốn đầu tư dự án Đường giao thông nội đồng
thôn Hồng Nguyệt, xã Thuận Lộc (giai đoạn 2) hoàn thành</t>
  </si>
  <si>
    <t>29/9/2020</t>
  </si>
  <si>
    <t>1728/QĐ-UBND ngày 08/8/2023</t>
  </si>
  <si>
    <t>Về việc phê duyệt quyết toán vốn đầu tư dự án Đường giao thông
cấp phối nội đồng thôn Thuận Giang, xã Thuận Lộc hoàn thành</t>
  </si>
  <si>
    <t>1727/QĐ-UBND ngày 08/8/2023</t>
  </si>
  <si>
    <t>Về việc phê duyệt quyết toán vốn đầu tư dự án
Cải tạo, nâng cấp chỉnh trang đô thị ngõ 10 đường Cao Thắng,
phường Bắc Hồng năm 2021 hoàn thành</t>
  </si>
  <si>
    <t>1798/QĐ-UBND ngày 18/8/2023</t>
  </si>
  <si>
    <t>Về việc phê duyệt quyết toán vốn đầu tư dự án Nâng cấp, cải tạo cụm đèn
tín hiệu giao thông tại các nút giao đường 3/2 với đường Ngô Đức Kế,
đường 3/2 với đường Trần Phú, đường Lê Hữu Trác với đường Phan Kính
và hệ thống điện chiếu sáng tuyến Quốc lộ 1A, thị xã Hồng Lĩnh hoàn thành</t>
  </si>
  <si>
    <t>24/12/2021</t>
  </si>
  <si>
    <t>24/02/2022</t>
  </si>
  <si>
    <t>1814/QĐ-UBND ngày 21/8/2023</t>
  </si>
  <si>
    <t>Về việc phê duyệt quyết toán vốn đầu tư dự án
Chỉnh trang đô thị tuyến đường ngõ 147 và ngõ 165 đường Quang Trung,
tổ dân phố 4, phường Nam Hồng năm 2021 hoàn thành</t>
  </si>
  <si>
    <t>18/7/2021</t>
  </si>
  <si>
    <t>18/9/2021</t>
  </si>
  <si>
    <t>1825/QĐ-UBND ngày 23/8/2023</t>
  </si>
  <si>
    <t>Về việc phê duyệt quyết toán vốn đầu tư dự án Chỉnh trang, nâng cấp, mở
rộng đường giao thông tại thôn Chùa, xã Thuận Lộc hoàn thành</t>
  </si>
  <si>
    <t>1826/QĐ-UBND ngày 23/8/2023</t>
  </si>
  <si>
    <t>Về việc phê duyệt quyết toán vốn đầu tư dự án
Chỉnh trang, nâng cấp, mở rộng đường giao thông tại thôn Thuận Sơn, xã
Thuận Lộc (tuyến từ nhà bà Lục đến nhà bà Minh) hoàn thành</t>
  </si>
  <si>
    <t>1824/QĐ-UBND ngày 23/8/2023</t>
  </si>
  <si>
    <t>Về việc phê duyệt quyết toán vốn đầu tư dự án
Chỉnh trang đô thị tuyến đường ngõ 69 đường Nguyễn Đổng Chi, tổ dân
phố 6, phường Nam Hồng, thị xã Hồng Lĩnh hoàn thành</t>
  </si>
  <si>
    <t>1848/QĐ-UBND ngày 25/8/2023</t>
  </si>
  <si>
    <t>Về việc phê duyệt quyết toán vốn đầu tư dự án
Tuyến mương Đồng Nhậm phường Trung Lương hoàn thành</t>
  </si>
  <si>
    <t>29/12/2022</t>
  </si>
  <si>
    <t>1937/QĐ-UBND ngày 06/9/2023</t>
  </si>
  <si>
    <t>Về việc phê duyệt quyết toán vốn đầu tư dự án
Chỉnh trang nút giao thông Quốc lộ 1 với Quốc lộ 8 và
nút giao thông Quốc lộ 1 với đường Nguyễn Đổng Chi hoàn thành</t>
  </si>
  <si>
    <t>30/5/2022</t>
  </si>
  <si>
    <t>1997/QĐ-UBND ngày 14/9/2023</t>
  </si>
  <si>
    <t>Về việc phê duyệt quyết toán vốn đầu tư
dự án Chỉnh trang đô thị hệ thống điện chiếu sáng công cộng
ngõ 40 đường Trần Phú, phường Bắc Hồng năm 2020 hoàn thành</t>
  </si>
  <si>
    <t>28/7/2021</t>
  </si>
  <si>
    <t>28/8/2021</t>
  </si>
  <si>
    <t>1996/QĐ-UBND ngày 14/9/2023</t>
  </si>
  <si>
    <t>Về việc phê duyệt quyết toán vốn đầu tư
dự án Chỉnh trang đô thị hệ thống điện chiếu sáng công cộng
ngõ 2A đường 3/2, phường Bắc Hồng năm 2019 hoàn thành</t>
  </si>
  <si>
    <t>1995/QĐ-UBND ngày 14/9/2023</t>
  </si>
  <si>
    <t>Về việc phê duyệt quyết toán vốn đầu tư
dự án Lát vỉa hè quanh nút giao đường Quốc lộ 1
với đường Nguyễn Đổng Chi, thị xã Hồng Lĩnh hoàn thành</t>
  </si>
  <si>
    <t>30/6/2022</t>
  </si>
  <si>
    <t>1994/QĐ-UBND ngày 14/9/2023</t>
  </si>
  <si>
    <t>Về việc phê duyệt quyết toán vốn đầu tư dự án Cải tạo, nâng cấp nhà học đa chức năng, nhà hiệu bộ, nhà ăn, nhà vệ sinh và các hạng mục phụ trợ Trường Tiểu học Bắc Hồng hoàn thành</t>
  </si>
  <si>
    <t>21/7/2020</t>
  </si>
  <si>
    <t>1993/QĐ-UBND ngày 14/9/2023</t>
  </si>
  <si>
    <t>Về việc phê duyệt quyết toán vốn đầu tư dự án
Chỉnh trang đô thị tổ dân phố 4, phường Nam Hồng năm 2019 hoàn thành</t>
  </si>
  <si>
    <t>1992/QĐ-UBND ngày 14/9/2023</t>
  </si>
  <si>
    <t>Về việc phê duyệt quyết toán vốn đầu tư dự án
Cải tạo, nâng cấp nhà học 2 tầng 8 phòng, nhà đa chức năng,
xây mới nhà học 3 phòng 2 tầng, nhà bếp và các hạng mục phụ trợ
Trường Mầm non Nam Hồng hoàn thành</t>
  </si>
  <si>
    <t>24/9/2020</t>
  </si>
  <si>
    <t>24/9/2021</t>
  </si>
  <si>
    <t>1991/QĐ-UBND ngày 14/9/2023</t>
  </si>
  <si>
    <t>Về việc phê duyệt quyết toán vốn đầu tư dự án Hệ thống truyền thanh
thông minh tại phường Đậu Liêu và xã Thuận Lộc Lĩnh hoàn thành</t>
  </si>
  <si>
    <t>16/01/2023</t>
  </si>
  <si>
    <t>2033/QĐ-UBND ngày 20/9/2023</t>
  </si>
  <si>
    <t>Về việc phê duyệt quyết toán vốn đầu tư dự án
Chỉnh trang đô thị tổ dân phố Tân Miếu, phường Trung Lương năm 2021 (Tuyến
2 từ ngõ 23 Đường Đặng Nguyên Cẩn đến cọc D3 tuyến 1) hoàn thành</t>
  </si>
  <si>
    <t>2064/QĐ-UBND ngày 26/9/2023</t>
  </si>
  <si>
    <t>Về việc phê duyệt quyết toán vốn đầu tư dự án
Khu dân cư xen dắm phía nam Trường THPT Hồng Lam,
phường Bắc Hồng, thị xã Hồng Lĩnh hoàn thành</t>
  </si>
  <si>
    <t>22/5/2019;</t>
  </si>
  <si>
    <t>20/10/2020</t>
  </si>
  <si>
    <t>2140/QĐ-UBND ngày 06/10/2023</t>
  </si>
  <si>
    <t>Về việc phê duyệt quyết toán vốn đầu tư dự án Cải tạo, nâng cấp chỉnh trang đô thị ngõ 10 đường Ngô Đức Kế, phường Bắc Hồng năm 2021 hoàn thành</t>
  </si>
  <si>
    <t>2136/QĐ-UBND ngày 06/10/2023</t>
  </si>
  <si>
    <t>Về việc phê duyệt quyết toán vốn đầu tư dự án
Xây dựng 02 tuyến đường giao thông (bao gồm cả hệ thống cấp điện,
cấp nước) và mương thoát nước tại khu dân cư tổ dân phố 6,
phường Đậu Liêu, thị xã Hồng Lĩnh (giai đoạn 3) hoàn thành</t>
  </si>
  <si>
    <t>24/5/2022</t>
  </si>
  <si>
    <t>2139/QĐ-UBND ngày 06/10/2023</t>
  </si>
  <si>
    <t>Về việc phê duyệt quyết toán vốn đầu tư dự án
Xây dựng 02 tuyến đường giao thông (bao gồm cả hệ thống cấp điện,
cấp nước) và mương thoát nước tại khu dân cư tổ dân phố 6,
phường Đậu Liêu, thị xã Hồng Lĩnh (giai đoạn 4) hoàn thành</t>
  </si>
  <si>
    <t>2137/QĐ-UBND ngày 06/10/2023</t>
  </si>
  <si>
    <t>Về việc phê duyệt quyết toán vốn đầu tư
dự án Hệ thống điện chiếu sáng đường Đào Tấn
(đường La Giang, phường Trung Lương), thị xã Hồng Lĩnh hoàn thành</t>
  </si>
  <si>
    <t>20/9/2020</t>
  </si>
  <si>
    <t>2130/QĐ-UBND ngày 06/10/2023</t>
  </si>
  <si>
    <t>Về việc phê duyệt quyết toán vốn đầu tư dự án
Sơn bó vỉa và gắn đinh phản quang mặt đường một số
tuyến đường trên địa bàn thị xã Hồng Lĩnh hoàn thành</t>
  </si>
  <si>
    <t>27/5/2022</t>
  </si>
  <si>
    <t>25/9/2022</t>
  </si>
  <si>
    <t>2242/QĐ-UBND ngày 17/10/2023</t>
  </si>
  <si>
    <t>Về việc phê duyệt quyết toán vốn đầu tư dự án
Xử lý thoát nước mặt đường, lát vỉa hè, bổ sung biển báo, an toàn giao
thông, sửa chữa nắp cống, hệ thống điện chiếu sáng công cộng tại một số vị trí trên địa bàn thị xã Hồng Lĩnh hoàn thành</t>
  </si>
  <si>
    <t>20/7/2022</t>
  </si>
  <si>
    <t>20/9/2022</t>
  </si>
  <si>
    <t>2241/QĐ-UBND ngày 17/10/2023</t>
  </si>
  <si>
    <t>Về việc phê duyệt quyết toán vốn đầu tư dự án Cải tạo, nâng cấp sân,
đường nội bộ Trung tâm y tế thị xã Hồng Lĩnh hoàn thành</t>
  </si>
  <si>
    <t>2240/QĐ-UBND ngày 17/10/2023</t>
  </si>
  <si>
    <t>Về việc phê duyệt quyết toán vốn đầu tư dự án
Chỉnh trang đô thị ngõ 70 đường Quang Trung, phường Nam Hồng năm
2020 (đoạn từ đội thuế Hồng Lĩnh đến nhà ông Danh) hoàn thành</t>
  </si>
  <si>
    <t>18/10/2020</t>
  </si>
  <si>
    <t>2239/QĐ-UBND ngày 17/10/2023</t>
  </si>
  <si>
    <t>Về việc phê duyệt quyết toán vốn đầu tư dự án
Chỉnh trang đô thị ngõ 21 đường Phan Đình Phùng, phường Nam Hồng
năm 2020 (đoạn từ nhà ông Hải đến nhà ông Trương) hoàn thành</t>
  </si>
  <si>
    <t>17/9/2020</t>
  </si>
  <si>
    <t>17/10/2020</t>
  </si>
  <si>
    <t>2238/QĐ-UBND ngày 17/10/2023</t>
  </si>
  <si>
    <t>Về việc phê duyệt quyết toán vốn đầu tư dự án
Chỉnh trang đô thị ngõ 19 đường Phan Đình Phùng, phường Nam Hồng
năm 2020 (đoạn từ nhà ông Thạch đến nhà ông Cát) hoàn thành</t>
  </si>
  <si>
    <t>2237/QĐ-UBND ngày 17/10/2023</t>
  </si>
  <si>
    <t>Về việc phê duyệt quyết toán vốn đầu tư dự án
Chỉnh trang đô thị tổ dân phố 4, 5 phường Đậu Liêu năm 2022 (tuyến từ
nhà ông Nguyễn Đình Chữ đến nhà ông Phạm Duy Thành) hoàn thành</t>
  </si>
  <si>
    <t>17/11/2022</t>
  </si>
  <si>
    <t>2236/QĐ-UBND ngày 17/10/2023</t>
  </si>
  <si>
    <t>Về việc phê duyệt quyết toán vốn đầu tư dự án Chỉnh trang đô thị tổ dân phố 5, phường Đậu Liêu năm 2022 (tuyến từ nhà bà Nguyễn Thị Cúc đến nhà ông Phạm Quyền) hoàn thành</t>
  </si>
  <si>
    <t>2235/QĐ-UBND ngày 17/10/2023</t>
  </si>
  <si>
    <t>Về việc phê duyệt quyết toán vốn đầu tư dự án
Chỉnh trang đô thị tổ dân phố 6, phường Đậu Liêu năm 2022 (tuyến từ nhà
ông Trần Văn Tuấn đến nhà ông Trần Văn Quảng) hoàn thành</t>
  </si>
  <si>
    <t>2234/QĐ-UBND ngày 17/10/2023</t>
  </si>
  <si>
    <t>Về việc phê duyệt quyết toán vốn đầu tư dự án
Cải tạo, nâng cấp sân Tennis thị xã Hồng Lĩnh hoàn thành</t>
  </si>
  <si>
    <t>26/10/2021</t>
  </si>
  <si>
    <t>2230/QĐ-UBND ngày 17/10/2023</t>
  </si>
  <si>
    <t>Về việc phê duyệt quyết toán vốn đầu tư dự án
Chỉnh trang đô thị tổ dân phố 4, phường Đậu Liêu năm 2022
(tuyến từ nhà ông Phan Việt đến nhà ông Bùi Vấn) hoàn thành</t>
  </si>
  <si>
    <t>10/8/2022;</t>
  </si>
  <si>
    <t>2281/QĐ-UBND ngày 24/10/2023</t>
  </si>
  <si>
    <t>Về việc phê duyệt quyết toán vốn đầu tư dự án
Chỉnh trang đô thị tổ dân phố 7, phường Đậu Liêu năm 2022 (tuyến từ nhà
ông Nguyễn Công Anh đến nhà ông Nguyễn Thiện Bảo) hoàn thành</t>
  </si>
  <si>
    <t>2282/QĐ-UBND ngày 24/10/2023</t>
  </si>
  <si>
    <t>Về việc phê duyệt quyết toán vốn đầu tư dự án
Chỉnh trang đô thị TDP Thuận Tiến, Phường Đức Thuận năm 2022
(tuyến từ đường Thống Nhất đến nhà ông Giang) hoàn thành</t>
  </si>
  <si>
    <t>22/08/2022</t>
  </si>
  <si>
    <t>22/10/2022</t>
  </si>
  <si>
    <t>2329/QĐ-UBND ngày 31/10/2023</t>
  </si>
  <si>
    <t>Dũng làm</t>
  </si>
  <si>
    <t>Về việc phê duyệt quyết toán vốn đầu tư dự án Chỉnh trang đô thị tổ dân phố 7, phường Đậu Liêu năm 2022 (tuyến từ nhà ông Thái Khanh đến nhà ông Thái Hữu Sự) hoàn thành</t>
  </si>
  <si>
    <t>17/12/2022</t>
  </si>
  <si>
    <t>2360/QĐ-UBND ngày 03/11/2023</t>
  </si>
  <si>
    <t>Về việc phê duyệt quyết toán vốn đầu tư dự án
Xây dựng nhà bếp và các phòng chức năng, xây dựng nhà học 2 tầng
và các hạng mục phụ trợ Trường Mầm non Thuận Lộc hoàn thành</t>
  </si>
  <si>
    <t>2400/QĐ-UBND ngày 08/11/2023</t>
  </si>
  <si>
    <t>Về việc phê duyệt quyết toán vốn đầu tư dự án
Nâng cấp, sửa chữa nhà văn hóa thôn Chùa, xã Thuận Lộc hoàn thành</t>
  </si>
  <si>
    <t>2399/QĐ-UBND ngày 08/11/2023</t>
  </si>
  <si>
    <t>Về việc phê duyệt quyết toán vốn đầu tư
dự án Nâng cấp, cải tạo nhà học 02 tầng 06 phòng và các
hạng mục phụ trợ Trường Tiểu học Trung Lương hoàn thành</t>
  </si>
  <si>
    <t>28/4/2023</t>
  </si>
  <si>
    <t>28/6/2023</t>
  </si>
  <si>
    <t>2398/QĐ-UBND ngày 08/11/2023</t>
  </si>
  <si>
    <t>Về việc phê duyệt quyết toán vốn đầu tư dự án Chỉnh trang đô thị TDP Thuận Minh, Phường Đức Thuận năm 2022 (tuyến từ nhà ông Đào đến đường Kinh Dương Vương) hoàn thành</t>
  </si>
  <si>
    <t>25/10/2022</t>
  </si>
  <si>
    <t>25/12/2022</t>
  </si>
  <si>
    <t>2377/QĐ-UBND ngày 06/11/2023</t>
  </si>
  <si>
    <t>Về việc phê duyệt quyết toán vốn đầu tư dự án
Chỉnh trang đô thị TDP Ngọc Sơn, Phường Đức Thuận năm 2021
(tuyến từ nhà bà Thuận đến nhà ông Hòe) hoàn thành</t>
  </si>
  <si>
    <t>2376/QĐ-UBND ngày 06/11/2023</t>
  </si>
  <si>
    <t>Về việc phê duyệt quyết toán vốn đầu tư dự án
Chỉnh trang đô thị TDP Ngọc Sơn, phường Đức Thuận năm 2022
(tuyến từ nhà ông Bản đến nhà ông Phúc) hoàn thành</t>
  </si>
  <si>
    <t>2375/QĐ-UBND ngày 06/11/2023</t>
  </si>
  <si>
    <t>Về việc phê duyệt quyết toán vốn đầu tư dự án
Cải tạo, mở rộng nhà làm việc 2 tầng và hạ tầng kỹ thuật Trụ sở
làm việc Đảng ủy, HĐND-UBND phường Đậu Liêu hoàn thành</t>
  </si>
  <si>
    <t>2458/QĐ-UBND ngày 16/11/2023</t>
  </si>
  <si>
    <t>TÌNH HÌNH THỰC HIỆN CÁC DỰ ÁN ĐẦU TƯ  NĂM 2023 NGÂN SÁCH HỖ TRỢ CỦA TRUNG ƯƠNG, CỦA TỈNH VÀ CÁC NGUỒN SỰ NGHIỆP KHÁC</t>
  </si>
  <si>
    <t>Xây dựng Nhà máy nước Đá Bạc và mạng lưới đường ống cấp nước sinh hoạt cho thị xã Hồng Lĩnh và vùng phụ cận</t>
  </si>
  <si>
    <t>Công ty cổ phần cấp nước Hà Tĩnh</t>
  </si>
  <si>
    <t>Tiếp tục đầu tư xây dựng các hạng mục đạt khoảng 90% khối lượng</t>
  </si>
  <si>
    <t xml:space="preserve">(1) Hạ tầng Khu dân cư và 81 căn nhà ở liền kề cơ bản hoàn thiện (2) Trung tâm Thương mại, trường Mần non chưa xây dựng </t>
  </si>
  <si>
    <t xml:space="preserve">Đã hoàn thành việc xây dựng nhà xưởng và lắp đặt máy móc thiết bị và đi vào hoạt động </t>
  </si>
  <si>
    <t>Dự kiến hết năm 2023 hoàn thành việc xây dựng nhà xưởng khối lượng công việc đạt khoảng 80%; dự kiến Quý I/2024 sẽ lắp đặt thiết bị để vận hành chạy thử</t>
  </si>
  <si>
    <t>Dự án hoàn thành công tác bồi thường GPMB, san lấp, xây dựng hàng rào, đang xây dựng nhà điều hành, nhà xưởng, mua sắm máy móc đạt khoảng 60% khối lượng</t>
  </si>
  <si>
    <t>Đang thi công, dự kiến đạt 70% khối lượng</t>
  </si>
  <si>
    <t>Nhà máy bia Hà nội - Nghệ Tĩnh</t>
  </si>
  <si>
    <t>Công ty cổ phần tập đoàn Hoanh Sơn</t>
  </si>
  <si>
    <t>Bổ sung lắp đặt thiết bị nâng công suất thêm 50 triệu lít; đã lắp đặt hoàn thành</t>
  </si>
  <si>
    <t>PHỤ LỤC 6</t>
  </si>
  <si>
    <t xml:space="preserve">Kế hoạch vốn các công trình XDCB năm 2024 từ tiền đất phần ngân sách thị xã được hưởng </t>
  </si>
  <si>
    <t>(Dự kiến giao thu 120 tỷ tiền sử dụng đất: Trong đó nguồn thu từ TNG là 90 tỷ đồng, thị xã được hưởng 45%, tương ứng 40,5 tỷ đồng; 
tiền đấu giá cấp quyền sử dụng đất 30 tỷ đồng, thị xã hưởng 80%, tương ứng 24 tỷ đồng; tổng kinh phí đầu tư phát triển từ tiền đất 64,5 tỷ đồng)</t>
  </si>
  <si>
    <t>Tổng mức đầu tư (giá trị quyết toán)</t>
  </si>
  <si>
    <t>Tổng nguồn vốn được phân bổ đến 31/12/2023</t>
  </si>
  <si>
    <t>Nhu cầu vốn còn thiếu vốn</t>
  </si>
  <si>
    <t>Kế hoạch bố trí vốn 2024 từ tiền đất phần thị xã được hưởng</t>
  </si>
  <si>
    <t>Nội dung bố trí vốn</t>
  </si>
  <si>
    <t>Số QĐ, ngày tháng năm ban hành</t>
  </si>
  <si>
    <t xml:space="preserve">Trả nợ các công trình đã quyết toán và hoàn thành </t>
  </si>
  <si>
    <t>Văn phòng HĐND-UBND thị xã</t>
  </si>
  <si>
    <t>Trả 100% nợ</t>
  </si>
  <si>
    <t>Trả nợ quyết toán</t>
  </si>
  <si>
    <t>Trả nợ quyết toán, tất toán hoàn, thành</t>
  </si>
  <si>
    <t>Trả nợ xây dựng hoàn thành</t>
  </si>
  <si>
    <t>Xây dựng 02 tuyến đường giao thông (gồm cả hệ thống cấp điện, cấp nước) và mương thoát nước tại Khu dân cư Tổ dân phố 6, phường Đậu Liêu, thị xã Hồng Lĩnh (gđ 3)</t>
  </si>
  <si>
    <t>Xây dựng 02 tuyến đường giao thông (gồm cả hệ thống cấp điện, cấp nước) và mương thoát nước tại Khu dân cư Tổ dân phố 6, phường Đậu Liêu, thị xã Hồng Lĩnh (gđ4)</t>
  </si>
  <si>
    <t>Phần còn thiếu, tiếp tục huy động từ nguồn vốn khác sau khi phê duyệt quyết toán</t>
  </si>
  <si>
    <t>Trả nợ xây dựng, đẩy nhanh tiến độ</t>
  </si>
  <si>
    <t>Lát vỉa hè và trồng cây đường Quang Trung (đoạn từ đường Phan Kính đến vòng xoay Bùi Cẩm Hổ)</t>
  </si>
  <si>
    <t>Cải tạo, nâng cấp đường từ Quốc lộ 1A đến đường Kinh Dương Vương, phường Đức Thuận</t>
  </si>
  <si>
    <t>Ban QLDA bảo trì đường bộ thị xã</t>
  </si>
  <si>
    <t>Các công trình chuyển tiếp</t>
  </si>
  <si>
    <t>Sẽ bố trí tiếp sau khi hoàn thành và quyết toán</t>
  </si>
  <si>
    <t>Khởi công mới</t>
  </si>
  <si>
    <t>Phần còn thiếu, tiếp tục huy động từ nguồn vốn cấp trên và một phần từ nguồn kiến thiết thi chính theo NQ 63</t>
  </si>
  <si>
    <t>Xây dựng 03 tuyến đường giao thông (bao gồm cả hệ thống cấp điện, cấp nước) tại khu dân cư Nền Tế thôn Thuận Giang, xã Thuận Lộc</t>
  </si>
  <si>
    <t xml:space="preserve">Các công trình khởi công mới </t>
  </si>
  <si>
    <t>Trang sắm thiết bị cơ quan Thị uỷ</t>
  </si>
  <si>
    <t>Cơ quan Thị uỷ</t>
  </si>
  <si>
    <t>Xây dựng mới</t>
  </si>
  <si>
    <t>Nâng cấp, mở rộng đường Nguyễn Khuyến, phường Trung Lương (giai đoạn 1)</t>
  </si>
  <si>
    <t>Bố trí đối ứng GPMB, phần còn lại huy động các nguồn vốn khác</t>
  </si>
  <si>
    <t>Cải tạo, nâng cấp đường Thái Kính (giai đoạn 2)</t>
  </si>
  <si>
    <t>Kinh phí lập quy hoạch, kế hoạch sử dụng đất; thống kê đất đai; lập điều chỉnh quy hoạch chung thị xã; quy hoạch chi tiết các khu dân cư trệ địa bàn</t>
  </si>
  <si>
    <t>UBND thị xã</t>
  </si>
  <si>
    <t>Kinh phí đối ứng Bồi thường, hỗ trợ và tái định cư các dự án trên địa bàn</t>
  </si>
  <si>
    <t>Bối trí kinh phí đối ứng Bồi thường, hỗ trợ và tái định cư dự án Đường trục chính trung tâm thị xã</t>
  </si>
  <si>
    <t>Ban QLDA đầu tư xây dựng công trình DDCN tỉnh</t>
  </si>
  <si>
    <t>Đầu tư 100% xây dựng Nhà văn hoá thôn, TDP theo Nghị quyết 37/2002/NQ-HĐND</t>
  </si>
  <si>
    <t>Hỗ trợ chỉnh trang đô thị tại các phường, xã; chính sách hỗ trợ đô thị văn minh tại phường Đậu Liêu và đề án nâng cấp xã Thuận</t>
  </si>
  <si>
    <t>Các phường, xã</t>
  </si>
  <si>
    <t>a</t>
  </si>
  <si>
    <t>Hỗ trợ lại cho xã Thuận Lộc và phường Đậu Liêu theo NQ HĐND thị xã (dự kiến)</t>
  </si>
  <si>
    <t>UBND các phường, xã</t>
  </si>
  <si>
    <t>b</t>
  </si>
  <si>
    <t>Trả nợ các công trình xây dựng hoàn thành năm 2022 và 2023 (bố trí 25% nhu cầu vốn còn thiếu)</t>
  </si>
  <si>
    <t>TÌNH HÌNH THẨM TRA PHÊ DUYỆT QUYẾT TOÁN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</si>
</sst>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0\ _₫_-;\-* #,##0.0\ _₫_-;_-* &quot;-&quot;??\ _₫_-;_-@_-"/>
    <numFmt numFmtId="166" formatCode="_(* #,##0.000_);_(* \(#,##0.000\);_(* &quot;-&quot;??_);_(@_)"/>
    <numFmt numFmtId="167" formatCode="_(* #,##0_);_(* \(#,##0\);_(* &quot;-&quot;??_);_(@_)"/>
    <numFmt numFmtId="168" formatCode="_-* #,##0.00000\ _₫_-;\-* #,##0.00000\ _₫_-;_-* &quot;-&quot;??\ _₫_-;_-@_-"/>
    <numFmt numFmtId="169" formatCode="0.00_);\(0.00\)"/>
    <numFmt numFmtId="170" formatCode="#,##0.0_);\(#,##0.0\)"/>
    <numFmt numFmtId="171" formatCode="#,##0.000_);\(#,##0.000\)"/>
    <numFmt numFmtId="172" formatCode="_(* #,##0.0_);_(* \(#,##0.0\);_(* &quot;-&quot;??_);_(@_)"/>
    <numFmt numFmtId="173" formatCode="_(* #,##0.0_);_(* \(#,##0.0\);_(* &quot;-&quot;?_);_(@_)"/>
    <numFmt numFmtId="174" formatCode="_-* #,##0\ _₫_-;\-* #,##0\ _₫_-;_-* &quot;-&quot;??\ _₫_-;_-@_-"/>
  </numFmts>
  <fonts count="50" x14ac:knownFonts="1">
    <font>
      <sz val="11"/>
      <color theme="1"/>
      <name val="Arial"/>
      <family val="2"/>
      <scheme val="minor"/>
    </font>
    <font>
      <sz val="11"/>
      <color theme="1"/>
      <name val="Arial"/>
      <family val="2"/>
      <scheme val="minor"/>
    </font>
    <font>
      <sz val="12"/>
      <name val=".VnTime"/>
      <family val="2"/>
    </font>
    <font>
      <b/>
      <sz val="14"/>
      <name val="Times New Roman"/>
      <family val="1"/>
      <charset val="163"/>
    </font>
    <font>
      <sz val="11"/>
      <name val="Times New Roman"/>
      <family val="1"/>
    </font>
    <font>
      <b/>
      <sz val="12"/>
      <name val="Times New Roman"/>
      <family val="1"/>
    </font>
    <font>
      <i/>
      <sz val="11"/>
      <name val="Times New Roman"/>
      <family val="1"/>
    </font>
    <font>
      <b/>
      <sz val="13"/>
      <name val="Times New Roman"/>
      <family val="1"/>
    </font>
    <font>
      <sz val="13"/>
      <name val="Times New Roman"/>
      <family val="1"/>
    </font>
    <font>
      <sz val="14"/>
      <name val="Times New Roman"/>
      <family val="1"/>
    </font>
    <font>
      <sz val="10"/>
      <name val="Arial"/>
      <family val="2"/>
      <charset val="163"/>
    </font>
    <font>
      <sz val="14"/>
      <color rgb="FFFF0000"/>
      <name val="Times New Roman"/>
      <family val="1"/>
    </font>
    <font>
      <b/>
      <sz val="14"/>
      <name val="Times New Roman"/>
      <family val="1"/>
    </font>
    <font>
      <sz val="12"/>
      <name val="Times New Roman"/>
      <family val="1"/>
    </font>
    <font>
      <sz val="11"/>
      <color indexed="8"/>
      <name val="Calibri"/>
      <family val="2"/>
    </font>
    <font>
      <sz val="10"/>
      <name val="Arial"/>
      <family val="2"/>
    </font>
    <font>
      <i/>
      <sz val="12"/>
      <name val="Times New Roman"/>
      <family val="1"/>
    </font>
    <font>
      <sz val="10"/>
      <name val="Times New Roman"/>
      <family val="1"/>
    </font>
    <font>
      <i/>
      <sz val="14"/>
      <name val="Times New Roman"/>
      <family val="1"/>
    </font>
    <font>
      <sz val="12"/>
      <name val="Times New Roman"/>
      <family val="1"/>
      <charset val="163"/>
    </font>
    <font>
      <b/>
      <sz val="12"/>
      <name val="Times New Roman"/>
      <family val="1"/>
      <charset val="163"/>
    </font>
    <font>
      <sz val="13"/>
      <name val="Times New Roman"/>
      <family val="1"/>
      <charset val="163"/>
    </font>
    <font>
      <sz val="13"/>
      <color rgb="FFFF0000"/>
      <name val="Times New Roman"/>
      <family val="1"/>
      <charset val="163"/>
    </font>
    <font>
      <b/>
      <sz val="13"/>
      <name val="Times New Roman"/>
      <family val="1"/>
      <charset val="163"/>
    </font>
    <font>
      <sz val="12"/>
      <color rgb="FFFF0000"/>
      <name val="Times New Roman"/>
      <family val="1"/>
      <charset val="163"/>
    </font>
    <font>
      <b/>
      <sz val="12"/>
      <color rgb="FFFF0000"/>
      <name val="Times New Roman"/>
      <family val="1"/>
      <charset val="163"/>
    </font>
    <font>
      <sz val="12"/>
      <color rgb="FFFF0000"/>
      <name val="Times New Roman"/>
      <family val="1"/>
    </font>
    <font>
      <sz val="13"/>
      <color theme="1"/>
      <name val="Times New Roman"/>
      <family val="1"/>
    </font>
    <font>
      <b/>
      <sz val="13"/>
      <color indexed="8"/>
      <name val="Times New Roman"/>
      <family val="1"/>
    </font>
    <font>
      <b/>
      <sz val="11"/>
      <name val="Times New Roman"/>
      <family val="1"/>
      <charset val="163"/>
    </font>
    <font>
      <i/>
      <sz val="14"/>
      <name val="Times New Roman"/>
      <family val="1"/>
      <charset val="163"/>
    </font>
    <font>
      <sz val="8"/>
      <name val="Arial"/>
      <family val="2"/>
      <scheme val="minor"/>
    </font>
    <font>
      <b/>
      <sz val="12"/>
      <color rgb="FFFF0000"/>
      <name val="Times New Roman"/>
      <family val="1"/>
    </font>
    <font>
      <b/>
      <sz val="12"/>
      <color theme="1"/>
      <name val="Times New Roman"/>
      <family val="1"/>
    </font>
    <font>
      <b/>
      <sz val="11"/>
      <color theme="1"/>
      <name val="Times New Roman"/>
      <family val="1"/>
    </font>
    <font>
      <b/>
      <sz val="12"/>
      <color rgb="FF000000"/>
      <name val="Times New Roman"/>
      <family val="1"/>
    </font>
    <font>
      <sz val="11"/>
      <color theme="1"/>
      <name val="Times New Roman"/>
      <family val="1"/>
    </font>
    <font>
      <b/>
      <i/>
      <sz val="12"/>
      <name val="Times New Roman"/>
      <family val="1"/>
    </font>
    <font>
      <sz val="12"/>
      <color indexed="8"/>
      <name val="Times New Roman"/>
      <family val="1"/>
    </font>
    <font>
      <sz val="12"/>
      <color rgb="FF000000"/>
      <name val="Times New Roman"/>
      <family val="1"/>
    </font>
    <font>
      <sz val="12"/>
      <color theme="1"/>
      <name val="Times New Roman"/>
      <family val="1"/>
    </font>
    <font>
      <sz val="12"/>
      <color rgb="FF333333"/>
      <name val="Times New Roman"/>
      <family val="1"/>
    </font>
    <font>
      <sz val="14"/>
      <color rgb="FF000000"/>
      <name val="Times New Roman"/>
      <family val="1"/>
    </font>
    <font>
      <b/>
      <sz val="10"/>
      <name val="Times New Roman"/>
      <family val="1"/>
    </font>
    <font>
      <sz val="12.5"/>
      <name val="Times New Roman"/>
      <family val="1"/>
    </font>
    <font>
      <b/>
      <sz val="12.5"/>
      <name val="Times New Roman"/>
      <family val="1"/>
    </font>
    <font>
      <sz val="9"/>
      <name val="Times New Roman"/>
      <family val="1"/>
    </font>
    <font>
      <b/>
      <sz val="9"/>
      <name val="Times New Roman"/>
      <family val="1"/>
    </font>
    <font>
      <b/>
      <sz val="11"/>
      <name val="Times New Roman"/>
      <family val="1"/>
    </font>
    <font>
      <i/>
      <sz val="13"/>
      <name val="Times New Roman"/>
      <family val="1"/>
      <charset val="16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indexed="64"/>
      </left>
      <right style="thin">
        <color indexed="64"/>
      </right>
      <top style="hair">
        <color indexed="64"/>
      </top>
      <bottom style="hair">
        <color indexed="64"/>
      </bottom>
      <diagonal/>
    </border>
  </borders>
  <cellStyleXfs count="9">
    <xf numFmtId="0" fontId="0" fillId="0" borderId="0"/>
    <xf numFmtId="164" fontId="1" fillId="0" borderId="0" applyFont="0" applyFill="0" applyBorder="0" applyAlignment="0" applyProtection="0"/>
    <xf numFmtId="0" fontId="2" fillId="0" borderId="0"/>
    <xf numFmtId="0" fontId="10" fillId="0" borderId="0"/>
    <xf numFmtId="0" fontId="14" fillId="0" borderId="0"/>
    <xf numFmtId="0" fontId="14" fillId="0" borderId="0"/>
    <xf numFmtId="0" fontId="15" fillId="0" borderId="0"/>
    <xf numFmtId="9" fontId="1" fillId="0" borderId="0" applyFont="0" applyFill="0" applyBorder="0" applyAlignment="0" applyProtection="0"/>
    <xf numFmtId="164" fontId="1" fillId="0" borderId="0" applyFont="0" applyFill="0" applyBorder="0" applyAlignment="0" applyProtection="0"/>
  </cellStyleXfs>
  <cellXfs count="287">
    <xf numFmtId="0" fontId="0" fillId="0" borderId="0" xfId="0"/>
    <xf numFmtId="0" fontId="13" fillId="0" borderId="2" xfId="0" applyFont="1" applyBorder="1" applyAlignment="1">
      <alignment horizontal="center" vertical="center" wrapText="1"/>
    </xf>
    <xf numFmtId="0" fontId="13" fillId="0" borderId="0" xfId="0" applyFont="1"/>
    <xf numFmtId="167" fontId="13" fillId="0" borderId="2" xfId="1" applyNumberFormat="1" applyFont="1" applyBorder="1" applyAlignment="1">
      <alignment horizontal="center" vertical="center" wrapText="1"/>
    </xf>
    <xf numFmtId="167" fontId="13" fillId="0" borderId="2" xfId="1" applyNumberFormat="1" applyFont="1" applyBorder="1" applyAlignment="1">
      <alignment vertical="center" wrapText="1"/>
    </xf>
    <xf numFmtId="167" fontId="5" fillId="0" borderId="2" xfId="1" applyNumberFormat="1" applyFont="1" applyBorder="1" applyAlignment="1">
      <alignment horizontal="right" vertical="center" wrapText="1"/>
    </xf>
    <xf numFmtId="167" fontId="13" fillId="0" borderId="2" xfId="1" applyNumberFormat="1" applyFont="1" applyBorder="1" applyAlignment="1">
      <alignment horizontal="right" vertical="center" wrapText="1"/>
    </xf>
    <xf numFmtId="14" fontId="13" fillId="0" borderId="2" xfId="5" applyNumberFormat="1" applyFont="1" applyBorder="1" applyAlignment="1">
      <alignment horizontal="center" vertical="center" wrapText="1"/>
    </xf>
    <xf numFmtId="49" fontId="5" fillId="0" borderId="2" xfId="4" applyNumberFormat="1" applyFont="1" applyBorder="1" applyAlignment="1">
      <alignment horizontal="center" vertical="center" wrapText="1"/>
    </xf>
    <xf numFmtId="0" fontId="5" fillId="0" borderId="2" xfId="4" applyFont="1" applyBorder="1" applyAlignment="1">
      <alignment vertical="center" wrapText="1"/>
    </xf>
    <xf numFmtId="0" fontId="16" fillId="0" borderId="2" xfId="4" applyFont="1" applyBorder="1" applyAlignment="1">
      <alignment vertical="center" wrapText="1"/>
    </xf>
    <xf numFmtId="49" fontId="13" fillId="0" borderId="2" xfId="4" applyNumberFormat="1" applyFont="1" applyBorder="1" applyAlignment="1">
      <alignment horizontal="center" vertical="center" wrapText="1"/>
    </xf>
    <xf numFmtId="3" fontId="13" fillId="0" borderId="2" xfId="4" applyNumberFormat="1" applyFont="1" applyBorder="1" applyAlignment="1">
      <alignment vertical="center" wrapText="1"/>
    </xf>
    <xf numFmtId="164" fontId="13" fillId="0" borderId="2" xfId="1" applyFont="1" applyBorder="1" applyAlignment="1">
      <alignment vertical="center" wrapText="1"/>
    </xf>
    <xf numFmtId="3" fontId="5" fillId="0" borderId="2" xfId="4" applyNumberFormat="1" applyFont="1" applyBorder="1" applyAlignment="1">
      <alignment vertical="center" wrapText="1"/>
    </xf>
    <xf numFmtId="3" fontId="13" fillId="0" borderId="2" xfId="4" applyNumberFormat="1" applyFont="1" applyBorder="1"/>
    <xf numFmtId="0" fontId="8" fillId="0" borderId="2" xfId="0" applyFont="1" applyBorder="1" applyAlignment="1">
      <alignment vertical="center" wrapText="1"/>
    </xf>
    <xf numFmtId="0" fontId="17" fillId="0" borderId="0" xfId="0" applyFont="1" applyAlignment="1">
      <alignment horizontal="center"/>
    </xf>
    <xf numFmtId="0" fontId="17" fillId="0" borderId="0" xfId="0" applyFont="1"/>
    <xf numFmtId="0" fontId="13" fillId="0" borderId="0" xfId="0" applyFont="1" applyAlignment="1">
      <alignment horizontal="center"/>
    </xf>
    <xf numFmtId="167" fontId="13" fillId="0" borderId="0" xfId="1" applyNumberFormat="1" applyFont="1" applyAlignment="1">
      <alignment horizontal="center"/>
    </xf>
    <xf numFmtId="167" fontId="17" fillId="0" borderId="0" xfId="1" applyNumberFormat="1" applyFont="1" applyAlignment="1">
      <alignment horizontal="center"/>
    </xf>
    <xf numFmtId="164" fontId="5" fillId="0" borderId="2" xfId="1" applyFont="1" applyBorder="1" applyAlignment="1">
      <alignment horizontal="right" vertical="center" wrapText="1"/>
    </xf>
    <xf numFmtId="3" fontId="5" fillId="0" borderId="2" xfId="0" applyNumberFormat="1" applyFont="1" applyBorder="1" applyAlignment="1">
      <alignment horizontal="right" vertical="center" wrapText="1"/>
    </xf>
    <xf numFmtId="167" fontId="7" fillId="0" borderId="2" xfId="0" applyNumberFormat="1" applyFont="1" applyBorder="1" applyAlignment="1">
      <alignment horizontal="right" vertical="center" wrapText="1"/>
    </xf>
    <xf numFmtId="0" fontId="19" fillId="0" borderId="0" xfId="0" applyFont="1"/>
    <xf numFmtId="0" fontId="21" fillId="0" borderId="0" xfId="0" applyFont="1"/>
    <xf numFmtId="0" fontId="22" fillId="0" borderId="0" xfId="0" applyFont="1"/>
    <xf numFmtId="1" fontId="23" fillId="0" borderId="2" xfId="0" applyNumberFormat="1" applyFont="1" applyBorder="1" applyAlignment="1">
      <alignment horizontal="center" vertical="center" wrapText="1"/>
    </xf>
    <xf numFmtId="1" fontId="23" fillId="0" borderId="2" xfId="0" applyNumberFormat="1" applyFont="1" applyBorder="1" applyAlignment="1">
      <alignment horizontal="left" vertical="center" wrapText="1"/>
    </xf>
    <xf numFmtId="0" fontId="19" fillId="0" borderId="2" xfId="0" applyFont="1" applyBorder="1"/>
    <xf numFmtId="2" fontId="19" fillId="0" borderId="0" xfId="0" applyNumberFormat="1" applyFont="1" applyAlignment="1">
      <alignment horizontal="center" vertical="center" wrapText="1"/>
    </xf>
    <xf numFmtId="0" fontId="20" fillId="0" borderId="0" xfId="0" applyFont="1"/>
    <xf numFmtId="167" fontId="19" fillId="0" borderId="0" xfId="1" applyNumberFormat="1" applyFont="1"/>
    <xf numFmtId="0" fontId="24" fillId="0" borderId="0" xfId="0" applyFont="1"/>
    <xf numFmtId="167" fontId="25" fillId="0" borderId="0" xfId="0" applyNumberFormat="1" applyFont="1"/>
    <xf numFmtId="0" fontId="25" fillId="0" borderId="0" xfId="0" applyFont="1"/>
    <xf numFmtId="9" fontId="4" fillId="0" borderId="0" xfId="7" applyFont="1" applyFill="1" applyAlignment="1">
      <alignment vertical="center" wrapText="1"/>
    </xf>
    <xf numFmtId="166" fontId="4" fillId="0" borderId="0" xfId="1" applyNumberFormat="1" applyFont="1" applyFill="1" applyAlignment="1">
      <alignment vertical="center" wrapText="1"/>
    </xf>
    <xf numFmtId="0" fontId="13" fillId="0" borderId="0" xfId="4" applyFont="1"/>
    <xf numFmtId="0" fontId="13" fillId="0" borderId="2" xfId="4" applyFont="1" applyBorder="1" applyAlignment="1">
      <alignment horizontal="center" vertical="center" wrapText="1"/>
    </xf>
    <xf numFmtId="0" fontId="13" fillId="0" borderId="2" xfId="4" applyFont="1" applyBorder="1" applyAlignment="1">
      <alignment horizontal="center"/>
    </xf>
    <xf numFmtId="0" fontId="13" fillId="0" borderId="0" xfId="4" applyFont="1" applyAlignment="1">
      <alignment horizontal="center"/>
    </xf>
    <xf numFmtId="49" fontId="13" fillId="0" borderId="2" xfId="4" applyNumberFormat="1" applyFont="1" applyBorder="1" applyAlignment="1">
      <alignment vertical="center" wrapText="1"/>
    </xf>
    <xf numFmtId="0" fontId="5" fillId="0" borderId="2" xfId="4" applyFont="1" applyBorder="1" applyAlignment="1">
      <alignment horizontal="center" vertical="center" wrapText="1"/>
    </xf>
    <xf numFmtId="9" fontId="13" fillId="0" borderId="0" xfId="7" applyFont="1"/>
    <xf numFmtId="0" fontId="5" fillId="0" borderId="2" xfId="0" applyFont="1" applyBorder="1" applyAlignment="1">
      <alignment vertical="center" wrapText="1"/>
    </xf>
    <xf numFmtId="3" fontId="13"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0" xfId="0" applyFont="1"/>
    <xf numFmtId="167" fontId="13" fillId="0" borderId="2" xfId="1" applyNumberFormat="1" applyFont="1" applyBorder="1" applyAlignment="1">
      <alignment horizontal="left" vertical="center" wrapText="1"/>
    </xf>
    <xf numFmtId="0" fontId="26" fillId="0" borderId="0" xfId="0" applyFont="1"/>
    <xf numFmtId="167" fontId="5" fillId="0" borderId="2" xfId="1" applyNumberFormat="1" applyFont="1" applyBorder="1" applyAlignment="1">
      <alignment horizontal="left" vertical="center" wrapText="1"/>
    </xf>
    <xf numFmtId="3" fontId="5" fillId="0" borderId="2" xfId="0" applyNumberFormat="1" applyFont="1" applyBorder="1" applyAlignment="1">
      <alignment horizontal="center" vertical="center" wrapText="1"/>
    </xf>
    <xf numFmtId="167" fontId="17" fillId="0" borderId="0" xfId="1" applyNumberFormat="1" applyFont="1" applyBorder="1" applyAlignment="1">
      <alignment horizontal="center"/>
    </xf>
    <xf numFmtId="0" fontId="5" fillId="0" borderId="0" xfId="4" applyFont="1"/>
    <xf numFmtId="167" fontId="17" fillId="0" borderId="0" xfId="1" applyNumberFormat="1" applyFont="1" applyBorder="1"/>
    <xf numFmtId="167" fontId="17" fillId="0" borderId="0" xfId="1" applyNumberFormat="1" applyFont="1"/>
    <xf numFmtId="1" fontId="5" fillId="0" borderId="2" xfId="6" applyNumberFormat="1" applyFont="1" applyBorder="1" applyAlignment="1">
      <alignment horizontal="center" vertical="center" wrapText="1"/>
    </xf>
    <xf numFmtId="14" fontId="5" fillId="0" borderId="2" xfId="5" applyNumberFormat="1" applyFont="1" applyBorder="1" applyAlignment="1">
      <alignment horizontal="center" vertical="center" wrapText="1"/>
    </xf>
    <xf numFmtId="0" fontId="4" fillId="0" borderId="0" xfId="2" applyFont="1" applyAlignment="1">
      <alignment vertical="center" wrapText="1"/>
    </xf>
    <xf numFmtId="0" fontId="4" fillId="0" borderId="0" xfId="2" applyFont="1" applyAlignment="1">
      <alignment horizontal="center" vertical="center" wrapText="1"/>
    </xf>
    <xf numFmtId="3" fontId="4" fillId="0" borderId="0" xfId="2" applyNumberFormat="1" applyFont="1" applyAlignment="1">
      <alignment vertical="center" wrapText="1"/>
    </xf>
    <xf numFmtId="0" fontId="5" fillId="0" borderId="0" xfId="2" applyFont="1" applyAlignment="1">
      <alignment horizontal="center" vertical="center" wrapText="1"/>
    </xf>
    <xf numFmtId="0" fontId="8" fillId="0" borderId="2" xfId="2" applyFont="1" applyBorder="1" applyAlignment="1">
      <alignment horizontal="center" vertical="center" wrapText="1"/>
    </xf>
    <xf numFmtId="0" fontId="8" fillId="0" borderId="2" xfId="2" applyFont="1" applyBorder="1" applyAlignment="1">
      <alignment vertical="center" wrapText="1"/>
    </xf>
    <xf numFmtId="2" fontId="9" fillId="0" borderId="2" xfId="1" applyNumberFormat="1" applyFont="1" applyFill="1" applyBorder="1" applyAlignment="1">
      <alignment horizontal="center" vertical="center" wrapText="1"/>
    </xf>
    <xf numFmtId="3" fontId="8" fillId="0" borderId="2" xfId="3" applyNumberFormat="1" applyFont="1" applyBorder="1" applyAlignment="1">
      <alignment horizontal="center" vertical="center" wrapText="1"/>
    </xf>
    <xf numFmtId="3" fontId="8" fillId="0" borderId="2" xfId="3" applyNumberFormat="1" applyFont="1" applyBorder="1" applyAlignment="1">
      <alignment horizontal="right" vertical="center" wrapText="1"/>
    </xf>
    <xf numFmtId="0" fontId="11" fillId="0" borderId="0" xfId="2" applyFont="1" applyAlignment="1">
      <alignment vertical="center" wrapText="1"/>
    </xf>
    <xf numFmtId="0" fontId="12" fillId="0" borderId="2" xfId="2" applyFont="1" applyBorder="1" applyAlignment="1">
      <alignment vertical="center" wrapText="1"/>
    </xf>
    <xf numFmtId="0" fontId="12" fillId="0" borderId="2" xfId="2" applyFont="1" applyBorder="1" applyAlignment="1">
      <alignment horizontal="center" vertical="center" wrapText="1"/>
    </xf>
    <xf numFmtId="169" fontId="12" fillId="0" borderId="2" xfId="1" applyNumberFormat="1" applyFont="1" applyFill="1" applyBorder="1" applyAlignment="1">
      <alignment horizontal="center" vertical="center" wrapText="1"/>
    </xf>
    <xf numFmtId="3" fontId="12" fillId="0" borderId="2" xfId="3" applyNumberFormat="1" applyFont="1" applyBorder="1" applyAlignment="1">
      <alignment horizontal="right" vertical="center" wrapText="1"/>
    </xf>
    <xf numFmtId="0" fontId="12"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Alignment="1">
      <alignment vertical="center" wrapText="1"/>
    </xf>
    <xf numFmtId="4" fontId="21" fillId="0" borderId="0" xfId="0" applyNumberFormat="1" applyFont="1"/>
    <xf numFmtId="171" fontId="23" fillId="0" borderId="2" xfId="1" applyNumberFormat="1" applyFont="1" applyBorder="1" applyAlignment="1">
      <alignment horizontal="center" vertical="center" wrapText="1"/>
    </xf>
    <xf numFmtId="2" fontId="29" fillId="0" borderId="2"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1" fontId="21" fillId="0" borderId="2" xfId="0" applyNumberFormat="1" applyFont="1" applyBorder="1" applyAlignment="1">
      <alignment horizontal="left" vertical="center" wrapText="1"/>
    </xf>
    <xf numFmtId="1" fontId="21" fillId="0" borderId="2" xfId="1" applyNumberFormat="1" applyFont="1" applyBorder="1" applyAlignment="1">
      <alignment horizontal="center" vertical="center" wrapText="1"/>
    </xf>
    <xf numFmtId="0" fontId="19" fillId="0" borderId="2" xfId="0" applyFont="1" applyBorder="1" applyAlignment="1">
      <alignment horizontal="center" vertical="center" wrapText="1"/>
    </xf>
    <xf numFmtId="170" fontId="21" fillId="0" borderId="2" xfId="1" applyNumberFormat="1" applyFont="1" applyBorder="1" applyAlignment="1">
      <alignment horizontal="center" vertical="center" wrapText="1"/>
    </xf>
    <xf numFmtId="171" fontId="21" fillId="0" borderId="2" xfId="1" applyNumberFormat="1" applyFont="1" applyBorder="1" applyAlignment="1">
      <alignment horizontal="center" vertical="center" wrapText="1"/>
    </xf>
    <xf numFmtId="1" fontId="13" fillId="0" borderId="2" xfId="0" applyNumberFormat="1" applyFont="1" applyBorder="1" applyAlignment="1">
      <alignment horizontal="left" vertical="center" wrapText="1"/>
    </xf>
    <xf numFmtId="165" fontId="21" fillId="0" borderId="2" xfId="1" applyNumberFormat="1" applyFont="1" applyBorder="1" applyAlignment="1">
      <alignment horizontal="center" vertical="center" wrapText="1"/>
    </xf>
    <xf numFmtId="167" fontId="5" fillId="0" borderId="2" xfId="1" applyNumberFormat="1" applyFont="1" applyBorder="1" applyAlignment="1">
      <alignment horizontal="center" vertical="center" wrapText="1"/>
    </xf>
    <xf numFmtId="49" fontId="5" fillId="0" borderId="2" xfId="4" applyNumberFormat="1" applyFont="1" applyBorder="1" applyAlignment="1">
      <alignment horizontal="left" vertical="center" wrapText="1"/>
    </xf>
    <xf numFmtId="0" fontId="13" fillId="0" borderId="2" xfId="0" applyFont="1" applyBorder="1" applyAlignment="1">
      <alignment vertical="center" wrapText="1"/>
    </xf>
    <xf numFmtId="3" fontId="13" fillId="0" borderId="2" xfId="0" applyNumberFormat="1" applyFont="1" applyBorder="1" applyAlignment="1">
      <alignment horizontal="right" vertical="center" wrapText="1"/>
    </xf>
    <xf numFmtId="1" fontId="13" fillId="0" borderId="2" xfId="4" applyNumberFormat="1" applyFont="1" applyBorder="1" applyAlignment="1">
      <alignment horizontal="center" vertical="center" wrapText="1"/>
    </xf>
    <xf numFmtId="164" fontId="23" fillId="0" borderId="2" xfId="1"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justify" vertical="center" wrapText="1"/>
    </xf>
    <xf numFmtId="0" fontId="13" fillId="3" borderId="2" xfId="0" applyFont="1" applyFill="1" applyBorder="1" applyAlignment="1">
      <alignment vertical="center" wrapText="1"/>
    </xf>
    <xf numFmtId="167" fontId="13" fillId="3" borderId="2" xfId="1" applyNumberFormat="1" applyFont="1" applyFill="1" applyBorder="1" applyAlignment="1">
      <alignment horizontal="right" vertical="center" wrapText="1"/>
    </xf>
    <xf numFmtId="0" fontId="13" fillId="3" borderId="0" xfId="0" applyFont="1" applyFill="1"/>
    <xf numFmtId="0" fontId="32" fillId="0" borderId="0" xfId="0" applyFont="1"/>
    <xf numFmtId="0" fontId="26" fillId="3" borderId="0" xfId="0" applyFont="1" applyFill="1"/>
    <xf numFmtId="1" fontId="13" fillId="0" borderId="2" xfId="6" applyNumberFormat="1" applyFont="1" applyBorder="1" applyAlignment="1">
      <alignment horizontal="center" vertical="center" wrapText="1"/>
    </xf>
    <xf numFmtId="0" fontId="26" fillId="0" borderId="0" xfId="4" applyFont="1"/>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3" fontId="33" fillId="0" borderId="7" xfId="0" applyNumberFormat="1" applyFont="1" applyBorder="1" applyAlignment="1">
      <alignment horizontal="center" vertical="center" wrapText="1"/>
    </xf>
    <xf numFmtId="164" fontId="5" fillId="0" borderId="2" xfId="1" applyFont="1" applyBorder="1" applyAlignment="1">
      <alignment vertical="center" wrapText="1"/>
    </xf>
    <xf numFmtId="167" fontId="13" fillId="0" borderId="2" xfId="1" applyNumberFormat="1" applyFont="1" applyFill="1" applyBorder="1" applyAlignment="1">
      <alignment horizontal="right" vertical="center" wrapText="1"/>
    </xf>
    <xf numFmtId="0" fontId="35" fillId="0" borderId="2" xfId="0" applyFont="1" applyBorder="1" applyAlignment="1">
      <alignment vertical="center" wrapText="1"/>
    </xf>
    <xf numFmtId="3" fontId="13" fillId="3" borderId="2" xfId="0" applyNumberFormat="1" applyFont="1" applyFill="1" applyBorder="1" applyAlignment="1">
      <alignment horizontal="right" vertical="center" wrapText="1"/>
    </xf>
    <xf numFmtId="0" fontId="13" fillId="3" borderId="2" xfId="0" applyFont="1" applyFill="1" applyBorder="1" applyAlignment="1">
      <alignment horizontal="left" vertical="center" wrapText="1"/>
    </xf>
    <xf numFmtId="3" fontId="13" fillId="3" borderId="2" xfId="0" applyNumberFormat="1" applyFont="1" applyFill="1" applyBorder="1" applyAlignment="1">
      <alignment horizontal="center" vertical="center" wrapText="1"/>
    </xf>
    <xf numFmtId="0" fontId="13" fillId="0" borderId="2" xfId="0" applyFont="1" applyBorder="1" applyAlignment="1">
      <alignment wrapText="1"/>
    </xf>
    <xf numFmtId="3" fontId="13" fillId="0" borderId="2" xfId="4" applyNumberFormat="1" applyFont="1" applyBorder="1" applyAlignment="1">
      <alignment wrapText="1"/>
    </xf>
    <xf numFmtId="0" fontId="13" fillId="2" borderId="2" xfId="0" applyFont="1" applyFill="1" applyBorder="1" applyAlignment="1">
      <alignment vertical="center" wrapText="1"/>
    </xf>
    <xf numFmtId="2" fontId="27" fillId="0" borderId="2" xfId="0" applyNumberFormat="1" applyFont="1" applyBorder="1" applyAlignment="1">
      <alignment horizontal="left" vertical="center" wrapText="1"/>
    </xf>
    <xf numFmtId="164" fontId="19" fillId="0" borderId="0" xfId="1" applyFont="1"/>
    <xf numFmtId="0" fontId="13" fillId="3" borderId="2" xfId="0" applyFont="1" applyFill="1" applyBorder="1" applyAlignment="1">
      <alignment horizontal="center" vertical="center" wrapText="1"/>
    </xf>
    <xf numFmtId="167" fontId="13" fillId="3" borderId="2" xfId="1" applyNumberFormat="1" applyFont="1" applyFill="1" applyBorder="1" applyAlignment="1">
      <alignment horizontal="center" vertical="center" wrapText="1"/>
    </xf>
    <xf numFmtId="167" fontId="5" fillId="0" borderId="0" xfId="4" applyNumberFormat="1" applyFont="1"/>
    <xf numFmtId="3" fontId="13" fillId="3" borderId="2" xfId="4" applyNumberFormat="1" applyFont="1" applyFill="1" applyBorder="1" applyAlignment="1">
      <alignment vertical="center" wrapText="1"/>
    </xf>
    <xf numFmtId="3" fontId="5" fillId="3" borderId="2" xfId="4" applyNumberFormat="1" applyFont="1" applyFill="1" applyBorder="1" applyAlignment="1">
      <alignment vertical="center" wrapText="1"/>
    </xf>
    <xf numFmtId="0" fontId="5" fillId="3" borderId="0" xfId="4" applyFont="1" applyFill="1"/>
    <xf numFmtId="3" fontId="5" fillId="3" borderId="0" xfId="4" applyNumberFormat="1" applyFont="1" applyFill="1"/>
    <xf numFmtId="49" fontId="13" fillId="3" borderId="2" xfId="4" applyNumberFormat="1" applyFont="1" applyFill="1" applyBorder="1" applyAlignment="1">
      <alignment horizontal="center" vertical="center" wrapText="1"/>
    </xf>
    <xf numFmtId="0" fontId="13" fillId="3" borderId="0" xfId="4" applyFont="1" applyFill="1"/>
    <xf numFmtId="9" fontId="13" fillId="3" borderId="0" xfId="7" applyFont="1" applyFill="1"/>
    <xf numFmtId="3" fontId="13" fillId="0" borderId="2" xfId="4" applyNumberFormat="1" applyFont="1" applyBorder="1" applyAlignment="1">
      <alignment horizontal="center" vertical="center" wrapText="1"/>
    </xf>
    <xf numFmtId="3" fontId="13" fillId="0" borderId="2" xfId="1" applyNumberFormat="1" applyFont="1" applyBorder="1" applyAlignment="1">
      <alignment vertical="center" wrapText="1"/>
    </xf>
    <xf numFmtId="3" fontId="13" fillId="3" borderId="2" xfId="1" applyNumberFormat="1" applyFont="1" applyFill="1" applyBorder="1" applyAlignment="1">
      <alignment horizontal="right" vertical="center" wrapText="1"/>
    </xf>
    <xf numFmtId="14" fontId="13" fillId="3" borderId="2" xfId="5" applyNumberFormat="1" applyFont="1" applyFill="1" applyBorder="1" applyAlignment="1">
      <alignment horizontal="center" vertical="center" wrapText="1"/>
    </xf>
    <xf numFmtId="3" fontId="13" fillId="3" borderId="2" xfId="6" applyNumberFormat="1" applyFont="1" applyFill="1" applyBorder="1" applyAlignment="1">
      <alignment horizontal="right" vertical="center" wrapText="1"/>
    </xf>
    <xf numFmtId="164" fontId="13" fillId="3" borderId="2" xfId="1" applyFont="1" applyFill="1" applyBorder="1" applyAlignment="1">
      <alignment horizontal="right" vertical="center" wrapText="1"/>
    </xf>
    <xf numFmtId="164" fontId="13" fillId="3" borderId="2" xfId="1" applyFont="1" applyFill="1" applyBorder="1" applyAlignment="1">
      <alignment vertical="center" wrapText="1"/>
    </xf>
    <xf numFmtId="3" fontId="13" fillId="3" borderId="2" xfId="1" applyNumberFormat="1" applyFont="1" applyFill="1" applyBorder="1" applyAlignment="1">
      <alignment vertical="center" wrapText="1"/>
    </xf>
    <xf numFmtId="3" fontId="5" fillId="0" borderId="2" xfId="4" applyNumberFormat="1" applyFont="1" applyBorder="1" applyAlignment="1">
      <alignment horizontal="right" vertical="center" wrapText="1"/>
    </xf>
    <xf numFmtId="1" fontId="5" fillId="0" borderId="2" xfId="4" applyNumberFormat="1" applyFont="1" applyBorder="1" applyAlignment="1">
      <alignment horizontal="right" vertical="center" wrapText="1"/>
    </xf>
    <xf numFmtId="0" fontId="13" fillId="0" borderId="2" xfId="4" applyFont="1" applyBorder="1"/>
    <xf numFmtId="167" fontId="13" fillId="3" borderId="2" xfId="1" applyNumberFormat="1" applyFont="1" applyFill="1" applyBorder="1" applyAlignment="1">
      <alignment vertical="center" wrapText="1"/>
    </xf>
    <xf numFmtId="49" fontId="5" fillId="0" borderId="2" xfId="4" applyNumberFormat="1" applyFont="1" applyBorder="1"/>
    <xf numFmtId="0" fontId="5" fillId="0" borderId="2" xfId="4" applyFont="1" applyBorder="1"/>
    <xf numFmtId="49" fontId="13" fillId="0" borderId="0" xfId="4" applyNumberFormat="1" applyFont="1"/>
    <xf numFmtId="1" fontId="13" fillId="0" borderId="0" xfId="4" applyNumberFormat="1" applyFont="1"/>
    <xf numFmtId="3" fontId="13" fillId="0" borderId="0" xfId="4" applyNumberFormat="1" applyFont="1"/>
    <xf numFmtId="167" fontId="13" fillId="0" borderId="0" xfId="1" applyNumberFormat="1" applyFont="1"/>
    <xf numFmtId="3" fontId="5" fillId="0" borderId="0" xfId="4" applyNumberFormat="1" applyFont="1"/>
    <xf numFmtId="49" fontId="13" fillId="3" borderId="2" xfId="6" quotePrefix="1" applyNumberFormat="1" applyFont="1" applyFill="1" applyBorder="1" applyAlignment="1">
      <alignment horizontal="center" vertical="center" wrapText="1"/>
    </xf>
    <xf numFmtId="3" fontId="38" fillId="0" borderId="2" xfId="4" applyNumberFormat="1" applyFont="1" applyBorder="1" applyAlignment="1">
      <alignment vertical="center" wrapText="1"/>
    </xf>
    <xf numFmtId="0" fontId="38" fillId="3" borderId="2" xfId="0" applyFont="1" applyFill="1" applyBorder="1" applyAlignment="1">
      <alignment vertical="center" wrapText="1"/>
    </xf>
    <xf numFmtId="3" fontId="38" fillId="3" borderId="2" xfId="4" applyNumberFormat="1" applyFont="1" applyFill="1" applyBorder="1" applyAlignment="1">
      <alignment vertical="center" wrapText="1"/>
    </xf>
    <xf numFmtId="0" fontId="39" fillId="3" borderId="2" xfId="0" applyFont="1" applyFill="1" applyBorder="1" applyAlignment="1">
      <alignment vertical="center" wrapText="1"/>
    </xf>
    <xf numFmtId="3" fontId="38" fillId="3" borderId="2" xfId="0" applyNumberFormat="1" applyFont="1" applyFill="1" applyBorder="1" applyAlignment="1">
      <alignment horizontal="center" vertical="center"/>
    </xf>
    <xf numFmtId="0" fontId="38" fillId="0" borderId="2" xfId="4" applyFont="1" applyBorder="1" applyAlignment="1">
      <alignment vertical="center" wrapText="1"/>
    </xf>
    <xf numFmtId="3" fontId="38" fillId="3" borderId="2" xfId="0" applyNumberFormat="1" applyFont="1" applyFill="1" applyBorder="1" applyAlignment="1">
      <alignment horizontal="center" vertical="center" wrapText="1"/>
    </xf>
    <xf numFmtId="0" fontId="40" fillId="3" borderId="2" xfId="0" applyFont="1" applyFill="1" applyBorder="1" applyAlignment="1">
      <alignment vertical="center" wrapText="1"/>
    </xf>
    <xf numFmtId="3" fontId="40" fillId="3" borderId="2" xfId="0" applyNumberFormat="1" applyFont="1" applyFill="1" applyBorder="1" applyAlignment="1">
      <alignment horizontal="center" vertical="center" wrapText="1"/>
    </xf>
    <xf numFmtId="0" fontId="41" fillId="3" borderId="2" xfId="0" applyFont="1" applyFill="1" applyBorder="1" applyAlignment="1">
      <alignment wrapText="1"/>
    </xf>
    <xf numFmtId="3" fontId="13" fillId="0" borderId="2" xfId="6" applyNumberFormat="1" applyFont="1" applyBorder="1" applyAlignment="1">
      <alignment horizontal="right" vertical="center" wrapText="1"/>
    </xf>
    <xf numFmtId="164" fontId="13" fillId="0" borderId="2" xfId="1" applyFont="1" applyFill="1" applyBorder="1" applyAlignment="1">
      <alignment horizontal="right" vertical="center" wrapText="1"/>
    </xf>
    <xf numFmtId="164" fontId="13" fillId="0" borderId="2" xfId="1" applyFont="1" applyFill="1" applyBorder="1" applyAlignment="1">
      <alignment vertical="center" wrapText="1"/>
    </xf>
    <xf numFmtId="3" fontId="13" fillId="0" borderId="2" xfId="1" applyNumberFormat="1" applyFont="1" applyFill="1" applyBorder="1" applyAlignment="1">
      <alignment vertical="center" wrapText="1"/>
    </xf>
    <xf numFmtId="167" fontId="28" fillId="0" borderId="7" xfId="8" applyNumberFormat="1" applyFont="1" applyBorder="1" applyAlignment="1">
      <alignment horizontal="center" vertical="center" wrapText="1"/>
    </xf>
    <xf numFmtId="167" fontId="28" fillId="0" borderId="8" xfId="8" applyNumberFormat="1" applyFont="1" applyBorder="1" applyAlignment="1">
      <alignment horizontal="center" vertical="center" wrapText="1"/>
    </xf>
    <xf numFmtId="0" fontId="36" fillId="0" borderId="0" xfId="0" applyFont="1" applyAlignment="1">
      <alignment vertical="center"/>
    </xf>
    <xf numFmtId="3" fontId="36" fillId="0" borderId="0" xfId="0" applyNumberFormat="1" applyFont="1" applyAlignment="1">
      <alignment vertical="center"/>
    </xf>
    <xf numFmtId="0" fontId="36" fillId="0" borderId="0" xfId="0" applyFont="1"/>
    <xf numFmtId="0" fontId="36" fillId="0" borderId="0" xfId="0" applyFont="1" applyAlignment="1">
      <alignment horizontal="center" vertical="center"/>
    </xf>
    <xf numFmtId="0" fontId="36" fillId="0" borderId="0" xfId="0" applyFont="1" applyAlignment="1">
      <alignment vertical="center" wrapText="1"/>
    </xf>
    <xf numFmtId="3" fontId="36" fillId="0" borderId="0" xfId="0" applyNumberFormat="1" applyFont="1" applyAlignment="1">
      <alignment horizontal="center" vertical="center"/>
    </xf>
    <xf numFmtId="0" fontId="36" fillId="0" borderId="0" xfId="0" applyFont="1" applyAlignment="1">
      <alignment horizontal="right" vertical="center"/>
    </xf>
    <xf numFmtId="0" fontId="36" fillId="0" borderId="7" xfId="0" applyFont="1" applyBorder="1" applyAlignment="1">
      <alignment horizontal="center"/>
    </xf>
    <xf numFmtId="0" fontId="36" fillId="0" borderId="12" xfId="0" applyFont="1" applyBorder="1" applyAlignment="1">
      <alignment horizontal="center"/>
    </xf>
    <xf numFmtId="0" fontId="36" fillId="0" borderId="2" xfId="0" applyFont="1" applyBorder="1" applyAlignment="1">
      <alignment wrapText="1"/>
    </xf>
    <xf numFmtId="3" fontId="36" fillId="0" borderId="2" xfId="0" applyNumberFormat="1" applyFont="1" applyBorder="1"/>
    <xf numFmtId="0" fontId="36" fillId="0" borderId="2" xfId="0" applyFont="1" applyBorder="1"/>
    <xf numFmtId="3" fontId="36" fillId="0" borderId="13" xfId="0" applyNumberFormat="1" applyFont="1" applyBorder="1"/>
    <xf numFmtId="14" fontId="36" fillId="0" borderId="2" xfId="0" applyNumberFormat="1" applyFont="1" applyBorder="1"/>
    <xf numFmtId="0" fontId="36" fillId="0" borderId="2" xfId="0" applyFont="1" applyBorder="1" applyAlignment="1">
      <alignment horizontal="right"/>
    </xf>
    <xf numFmtId="3" fontId="36" fillId="4" borderId="2" xfId="0" applyNumberFormat="1" applyFont="1" applyFill="1" applyBorder="1"/>
    <xf numFmtId="3" fontId="36" fillId="0" borderId="2" xfId="0" applyNumberFormat="1" applyFont="1" applyBorder="1" applyAlignment="1">
      <alignment vertical="center"/>
    </xf>
    <xf numFmtId="14" fontId="42" fillId="0" borderId="2" xfId="0" applyNumberFormat="1" applyFont="1" applyBorder="1"/>
    <xf numFmtId="0" fontId="42" fillId="0" borderId="2" xfId="0" applyFont="1" applyBorder="1"/>
    <xf numFmtId="3" fontId="36" fillId="0" borderId="2" xfId="0" applyNumberFormat="1" applyFont="1" applyBorder="1" applyAlignment="1">
      <alignment wrapText="1"/>
    </xf>
    <xf numFmtId="0" fontId="34" fillId="0" borderId="9" xfId="0" applyFont="1" applyBorder="1" applyAlignment="1">
      <alignment horizontal="center"/>
    </xf>
    <xf numFmtId="0" fontId="34" fillId="0" borderId="10" xfId="0" applyFont="1" applyBorder="1" applyAlignment="1">
      <alignment wrapText="1"/>
    </xf>
    <xf numFmtId="3" fontId="34" fillId="0" borderId="10" xfId="0" applyNumberFormat="1" applyFont="1" applyBorder="1"/>
    <xf numFmtId="3" fontId="34" fillId="0" borderId="11" xfId="0" applyNumberFormat="1" applyFont="1" applyBorder="1"/>
    <xf numFmtId="0" fontId="36" fillId="0" borderId="0" xfId="0" applyFont="1" applyAlignment="1">
      <alignment wrapText="1"/>
    </xf>
    <xf numFmtId="164" fontId="36" fillId="0" borderId="13" xfId="1" applyFont="1" applyFill="1" applyBorder="1"/>
    <xf numFmtId="164" fontId="36" fillId="0" borderId="13" xfId="1" applyFont="1" applyBorder="1"/>
    <xf numFmtId="167" fontId="13" fillId="0" borderId="2" xfId="1" applyNumberFormat="1" applyFont="1" applyFill="1" applyBorder="1" applyAlignment="1">
      <alignment horizontal="center" vertical="center" wrapText="1"/>
    </xf>
    <xf numFmtId="167" fontId="13" fillId="0" borderId="2" xfId="1" applyNumberFormat="1" applyFont="1" applyFill="1" applyBorder="1" applyAlignment="1">
      <alignment horizontal="left" vertical="center" wrapText="1"/>
    </xf>
    <xf numFmtId="0" fontId="4" fillId="0" borderId="12" xfId="0" applyFont="1" applyBorder="1" applyAlignment="1">
      <alignment horizontal="center"/>
    </xf>
    <xf numFmtId="0" fontId="4" fillId="0" borderId="2" xfId="0" applyFont="1" applyBorder="1" applyAlignment="1">
      <alignment wrapText="1"/>
    </xf>
    <xf numFmtId="3" fontId="4" fillId="0" borderId="2" xfId="0" applyNumberFormat="1" applyFont="1" applyBorder="1"/>
    <xf numFmtId="14" fontId="4" fillId="0" borderId="2" xfId="0" applyNumberFormat="1" applyFont="1" applyBorder="1"/>
    <xf numFmtId="0" fontId="4" fillId="0" borderId="2" xfId="0" applyFont="1" applyBorder="1" applyAlignment="1">
      <alignment horizontal="right"/>
    </xf>
    <xf numFmtId="0" fontId="4" fillId="0" borderId="2" xfId="0" applyFont="1" applyBorder="1"/>
    <xf numFmtId="3" fontId="4" fillId="0" borderId="13" xfId="0" applyNumberFormat="1" applyFont="1" applyBorder="1"/>
    <xf numFmtId="0" fontId="4" fillId="0" borderId="0" xfId="0" applyFont="1"/>
    <xf numFmtId="172" fontId="23" fillId="0" borderId="2" xfId="1" applyNumberFormat="1" applyFont="1" applyBorder="1" applyAlignment="1">
      <alignment horizontal="center" vertical="center" wrapText="1"/>
    </xf>
    <xf numFmtId="173" fontId="19" fillId="0" borderId="0" xfId="0" applyNumberFormat="1" applyFont="1"/>
    <xf numFmtId="37" fontId="21" fillId="0" borderId="2" xfId="1" applyNumberFormat="1" applyFont="1" applyBorder="1" applyAlignment="1">
      <alignment horizontal="center" vertical="center" wrapText="1"/>
    </xf>
    <xf numFmtId="0" fontId="43" fillId="0" borderId="2" xfId="0" applyFont="1" applyBorder="1" applyAlignment="1">
      <alignment horizontal="center" vertical="center" wrapText="1"/>
    </xf>
    <xf numFmtId="167" fontId="5" fillId="0" borderId="2" xfId="1" applyNumberFormat="1" applyFont="1" applyBorder="1" applyAlignment="1">
      <alignment vertical="center" wrapText="1"/>
    </xf>
    <xf numFmtId="0" fontId="5" fillId="0" borderId="2" xfId="0" applyFont="1" applyBorder="1" applyAlignment="1">
      <alignment horizontal="left" vertical="center" wrapText="1"/>
    </xf>
    <xf numFmtId="174" fontId="13" fillId="0" borderId="2" xfId="1" applyNumberFormat="1" applyFont="1" applyBorder="1" applyAlignment="1">
      <alignment horizontal="right" vertical="center" wrapText="1"/>
    </xf>
    <xf numFmtId="167" fontId="44" fillId="0" borderId="2" xfId="1" applyNumberFormat="1" applyFont="1" applyBorder="1" applyAlignment="1">
      <alignment horizontal="right" vertical="center" wrapText="1"/>
    </xf>
    <xf numFmtId="0" fontId="17" fillId="0" borderId="2" xfId="0" applyFont="1" applyBorder="1" applyAlignment="1">
      <alignment horizontal="center" vertical="center" wrapText="1"/>
    </xf>
    <xf numFmtId="174" fontId="44" fillId="0" borderId="2" xfId="1" applyNumberFormat="1" applyFont="1" applyBorder="1" applyAlignment="1">
      <alignment horizontal="right" vertical="center" wrapText="1"/>
    </xf>
    <xf numFmtId="3" fontId="4" fillId="0" borderId="14" xfId="4" applyNumberFormat="1" applyFont="1" applyBorder="1" applyAlignment="1">
      <alignment vertical="center" wrapText="1"/>
    </xf>
    <xf numFmtId="174" fontId="5" fillId="0" borderId="2" xfId="1" applyNumberFormat="1" applyFont="1" applyBorder="1" applyAlignment="1">
      <alignment horizontal="right" vertical="center" wrapText="1"/>
    </xf>
    <xf numFmtId="0" fontId="5" fillId="0" borderId="2" xfId="0" applyFont="1" applyBorder="1" applyAlignment="1">
      <alignment horizontal="center"/>
    </xf>
    <xf numFmtId="167" fontId="13" fillId="0" borderId="0" xfId="1" applyNumberFormat="1" applyFont="1" applyBorder="1" applyAlignment="1">
      <alignment vertical="center" wrapText="1"/>
    </xf>
    <xf numFmtId="0" fontId="45" fillId="0" borderId="2" xfId="0" applyFont="1" applyBorder="1" applyAlignment="1">
      <alignment horizontal="center" vertical="center" wrapText="1"/>
    </xf>
    <xf numFmtId="0" fontId="45" fillId="0" borderId="2" xfId="0" applyFont="1" applyBorder="1" applyAlignment="1">
      <alignment horizontal="left" vertical="center" wrapText="1"/>
    </xf>
    <xf numFmtId="167" fontId="45" fillId="0" borderId="2" xfId="1" applyNumberFormat="1" applyFont="1" applyBorder="1" applyAlignment="1">
      <alignment horizontal="center" vertical="center" wrapText="1"/>
    </xf>
    <xf numFmtId="174" fontId="45" fillId="0" borderId="2" xfId="1" quotePrefix="1" applyNumberFormat="1" applyFont="1" applyBorder="1" applyAlignment="1">
      <alignment horizontal="right" vertical="center" wrapText="1"/>
    </xf>
    <xf numFmtId="167" fontId="43" fillId="0" borderId="2" xfId="0" applyNumberFormat="1" applyFont="1" applyBorder="1" applyAlignment="1">
      <alignment horizontal="center" vertical="center" wrapText="1"/>
    </xf>
    <xf numFmtId="0" fontId="46" fillId="0" borderId="2" xfId="0" applyFont="1" applyBorder="1" applyAlignment="1">
      <alignment horizontal="left" vertical="center" wrapText="1"/>
    </xf>
    <xf numFmtId="0" fontId="17" fillId="0" borderId="2" xfId="0" applyFont="1" applyBorder="1" applyAlignment="1">
      <alignment horizontal="center"/>
    </xf>
    <xf numFmtId="0" fontId="44" fillId="0" borderId="2" xfId="0" applyFont="1" applyBorder="1" applyAlignment="1">
      <alignment horizontal="center" vertical="center" wrapText="1"/>
    </xf>
    <xf numFmtId="0" fontId="44" fillId="0" borderId="2" xfId="0" applyFont="1" applyBorder="1" applyAlignment="1">
      <alignment horizontal="left" vertical="center" wrapText="1"/>
    </xf>
    <xf numFmtId="167" fontId="44" fillId="0" borderId="2" xfId="1" applyNumberFormat="1" applyFont="1" applyBorder="1" applyAlignment="1">
      <alignment horizontal="center" vertical="center" wrapText="1"/>
    </xf>
    <xf numFmtId="167" fontId="44" fillId="0" borderId="2" xfId="0" applyNumberFormat="1" applyFont="1" applyBorder="1" applyAlignment="1">
      <alignment horizontal="right" vertical="center" wrapText="1"/>
    </xf>
    <xf numFmtId="167" fontId="17" fillId="0" borderId="2" xfId="0" applyNumberFormat="1" applyFont="1" applyBorder="1" applyAlignment="1">
      <alignment horizontal="center" vertical="center" wrapText="1"/>
    </xf>
    <xf numFmtId="167" fontId="45" fillId="0" borderId="2" xfId="0" applyNumberFormat="1" applyFont="1" applyBorder="1" applyAlignment="1">
      <alignment horizontal="right" vertical="center" wrapText="1"/>
    </xf>
    <xf numFmtId="174" fontId="45" fillId="0" borderId="2" xfId="1" applyNumberFormat="1" applyFont="1" applyBorder="1" applyAlignment="1">
      <alignment horizontal="right" vertical="center" wrapText="1"/>
    </xf>
    <xf numFmtId="0" fontId="47" fillId="0" borderId="2" xfId="0" applyFont="1" applyBorder="1" applyAlignment="1">
      <alignment horizontal="left" vertical="center" wrapText="1"/>
    </xf>
    <xf numFmtId="0" fontId="43" fillId="0" borderId="2" xfId="0" applyFont="1" applyBorder="1" applyAlignment="1">
      <alignment horizontal="center"/>
    </xf>
    <xf numFmtId="0" fontId="43" fillId="0" borderId="0" xfId="0" applyFont="1"/>
    <xf numFmtId="167" fontId="45" fillId="0" borderId="2" xfId="0" applyNumberFormat="1" applyFont="1" applyBorder="1" applyAlignment="1">
      <alignment horizontal="center" vertical="center" wrapText="1"/>
    </xf>
    <xf numFmtId="167" fontId="44" fillId="0" borderId="2" xfId="0" applyNumberFormat="1" applyFont="1" applyBorder="1" applyAlignment="1">
      <alignment horizontal="center" vertical="center" wrapText="1"/>
    </xf>
    <xf numFmtId="0" fontId="44" fillId="0" borderId="2" xfId="0" applyFont="1" applyBorder="1" applyAlignment="1">
      <alignment horizontal="center"/>
    </xf>
    <xf numFmtId="167" fontId="45" fillId="0" borderId="2" xfId="1" applyNumberFormat="1" applyFont="1" applyBorder="1" applyAlignment="1">
      <alignment horizontal="center" wrapText="1"/>
    </xf>
    <xf numFmtId="167" fontId="7" fillId="0" borderId="2" xfId="0" applyNumberFormat="1" applyFont="1" applyBorder="1" applyAlignment="1">
      <alignment horizontal="center" vertical="center" wrapText="1"/>
    </xf>
    <xf numFmtId="167" fontId="48" fillId="0" borderId="2" xfId="1" applyNumberFormat="1" applyFont="1" applyBorder="1" applyAlignment="1">
      <alignment horizontal="center" vertical="center" wrapText="1"/>
    </xf>
    <xf numFmtId="0" fontId="48" fillId="0" borderId="2" xfId="0" applyFont="1" applyBorder="1" applyAlignment="1">
      <alignment horizontal="center"/>
    </xf>
    <xf numFmtId="0" fontId="48" fillId="0" borderId="0" xfId="0" applyFont="1"/>
    <xf numFmtId="167" fontId="17" fillId="0" borderId="0" xfId="1" applyNumberFormat="1" applyFont="1" applyAlignment="1">
      <alignment horizontal="right"/>
    </xf>
    <xf numFmtId="0" fontId="17" fillId="0" borderId="0" xfId="0" applyFont="1" applyAlignment="1">
      <alignment horizontal="right"/>
    </xf>
    <xf numFmtId="0" fontId="17" fillId="0" borderId="0" xfId="0" applyFont="1" applyAlignment="1">
      <alignment horizontal="center" vertical="center" wrapText="1"/>
    </xf>
    <xf numFmtId="167" fontId="13" fillId="0" borderId="0" xfId="1" applyNumberFormat="1" applyFont="1" applyAlignment="1">
      <alignment horizontal="right"/>
    </xf>
    <xf numFmtId="167" fontId="17" fillId="0" borderId="0" xfId="0" applyNumberFormat="1" applyFont="1" applyAlignment="1">
      <alignment horizontal="right"/>
    </xf>
    <xf numFmtId="164" fontId="20" fillId="0" borderId="0" xfId="1" applyFont="1"/>
    <xf numFmtId="164" fontId="19" fillId="0" borderId="0" xfId="0" applyNumberFormat="1" applyFont="1"/>
    <xf numFmtId="168" fontId="19" fillId="0" borderId="0" xfId="1" applyNumberFormat="1" applyFont="1"/>
    <xf numFmtId="3" fontId="49" fillId="0" borderId="0" xfId="0" applyNumberFormat="1" applyFont="1"/>
    <xf numFmtId="3" fontId="19" fillId="0" borderId="0" xfId="0" applyNumberFormat="1" applyFont="1"/>
    <xf numFmtId="1" fontId="19" fillId="0" borderId="0" xfId="0" applyNumberFormat="1" applyFont="1"/>
    <xf numFmtId="3" fontId="21" fillId="0" borderId="0" xfId="0" applyNumberFormat="1" applyFont="1"/>
    <xf numFmtId="3" fontId="21" fillId="0" borderId="0" xfId="0" applyNumberFormat="1" applyFont="1" applyAlignment="1">
      <alignment horizontal="center"/>
    </xf>
    <xf numFmtId="167" fontId="19" fillId="0" borderId="0" xfId="0" applyNumberFormat="1" applyFont="1"/>
    <xf numFmtId="0" fontId="7" fillId="0" borderId="0" xfId="0" applyFont="1" applyAlignment="1">
      <alignment horizontal="center" wrapText="1"/>
    </xf>
    <xf numFmtId="0" fontId="12" fillId="0" borderId="0" xfId="0" applyFont="1" applyAlignment="1">
      <alignment horizontal="center" wrapText="1"/>
    </xf>
    <xf numFmtId="167" fontId="18" fillId="0" borderId="1" xfId="1" applyNumberFormat="1" applyFont="1" applyBorder="1" applyAlignment="1">
      <alignment horizontal="center"/>
    </xf>
    <xf numFmtId="0" fontId="5" fillId="0" borderId="2" xfId="0" applyFont="1" applyBorder="1" applyAlignment="1">
      <alignment horizontal="center" vertical="center" wrapText="1"/>
    </xf>
    <xf numFmtId="167" fontId="5" fillId="0" borderId="2" xfId="1" applyNumberFormat="1" applyFont="1" applyBorder="1" applyAlignment="1">
      <alignment horizontal="center" vertical="center" wrapText="1"/>
    </xf>
    <xf numFmtId="0" fontId="7" fillId="0" borderId="0" xfId="0" applyFont="1" applyAlignment="1">
      <alignment horizontal="right"/>
    </xf>
    <xf numFmtId="0" fontId="5" fillId="0" borderId="3" xfId="4" applyFont="1" applyBorder="1" applyAlignment="1">
      <alignment horizontal="right"/>
    </xf>
    <xf numFmtId="49" fontId="5" fillId="0" borderId="0" xfId="4" applyNumberFormat="1" applyFont="1" applyAlignment="1">
      <alignment horizontal="center"/>
    </xf>
    <xf numFmtId="0" fontId="5" fillId="0" borderId="0" xfId="4" applyFont="1" applyAlignment="1">
      <alignment horizontal="center" wrapText="1"/>
    </xf>
    <xf numFmtId="49" fontId="5" fillId="0" borderId="2" xfId="4" applyNumberFormat="1" applyFont="1" applyBorder="1" applyAlignment="1">
      <alignment horizontal="center" vertical="center" wrapText="1"/>
    </xf>
    <xf numFmtId="0" fontId="5" fillId="0" borderId="2" xfId="4" applyFont="1" applyBorder="1" applyAlignment="1">
      <alignment horizontal="center" vertical="center" wrapText="1"/>
    </xf>
    <xf numFmtId="1" fontId="5" fillId="0" borderId="2" xfId="4" applyNumberFormat="1" applyFont="1" applyBorder="1" applyAlignment="1">
      <alignment horizontal="center" vertical="center" wrapText="1"/>
    </xf>
    <xf numFmtId="0" fontId="16" fillId="0" borderId="1" xfId="4" applyFont="1" applyBorder="1" applyAlignment="1">
      <alignment horizontal="right"/>
    </xf>
    <xf numFmtId="3" fontId="5" fillId="0" borderId="2" xfId="0" applyNumberFormat="1" applyFont="1" applyBorder="1" applyAlignment="1">
      <alignment horizontal="center" vertical="center" wrapText="1"/>
    </xf>
    <xf numFmtId="0" fontId="37" fillId="0" borderId="2" xfId="4" applyFont="1" applyBorder="1" applyAlignment="1">
      <alignment horizontal="center" vertical="center" wrapText="1"/>
    </xf>
    <xf numFmtId="0" fontId="33" fillId="0" borderId="0" xfId="0" applyFont="1" applyAlignment="1">
      <alignment horizontal="center" vertical="center"/>
    </xf>
    <xf numFmtId="0" fontId="12" fillId="0" borderId="5" xfId="2" applyFont="1" applyBorder="1" applyAlignment="1">
      <alignment horizontal="center" vertical="center" wrapText="1"/>
    </xf>
    <xf numFmtId="0" fontId="12" fillId="0" borderId="4" xfId="2" applyFont="1" applyBorder="1" applyAlignment="1">
      <alignment horizontal="center" vertical="center" wrapText="1"/>
    </xf>
    <xf numFmtId="3" fontId="5" fillId="0" borderId="0" xfId="2" applyNumberFormat="1" applyFont="1" applyAlignment="1">
      <alignment horizontal="right" vertical="center" wrapText="1"/>
    </xf>
    <xf numFmtId="3" fontId="7" fillId="0" borderId="2" xfId="2" applyNumberFormat="1" applyFont="1" applyBorder="1" applyAlignment="1">
      <alignment horizontal="center" vertical="center" wrapText="1"/>
    </xf>
    <xf numFmtId="0" fontId="3" fillId="0" borderId="0" xfId="2" applyFont="1" applyAlignment="1">
      <alignment horizontal="center" vertical="center" wrapText="1"/>
    </xf>
    <xf numFmtId="0" fontId="5" fillId="0" borderId="0" xfId="2" applyFont="1" applyAlignment="1">
      <alignment horizontal="center" vertical="center" wrapText="1"/>
    </xf>
    <xf numFmtId="3" fontId="6" fillId="0" borderId="1" xfId="2" applyNumberFormat="1" applyFont="1" applyBorder="1" applyAlignment="1">
      <alignment horizontal="right" vertical="center" wrapText="1"/>
    </xf>
    <xf numFmtId="0" fontId="7" fillId="0" borderId="2" xfId="2" applyFont="1" applyBorder="1" applyAlignment="1">
      <alignment horizontal="center" vertical="center" wrapText="1"/>
    </xf>
    <xf numFmtId="0" fontId="3" fillId="0" borderId="0" xfId="0" applyFont="1" applyAlignment="1">
      <alignment horizontal="center"/>
    </xf>
    <xf numFmtId="0" fontId="20" fillId="0" borderId="0" xfId="0" applyFont="1" applyAlignment="1">
      <alignment horizontal="center"/>
    </xf>
    <xf numFmtId="0" fontId="30" fillId="0" borderId="1" xfId="0" applyFont="1" applyBorder="1" applyAlignment="1">
      <alignment horizontal="right"/>
    </xf>
    <xf numFmtId="2" fontId="20" fillId="0" borderId="3" xfId="0" applyNumberFormat="1" applyFont="1" applyBorder="1" applyAlignment="1">
      <alignment horizontal="right" vertical="center" wrapText="1"/>
    </xf>
    <xf numFmtId="0" fontId="5" fillId="0" borderId="3" xfId="0" applyFont="1" applyBorder="1" applyAlignment="1">
      <alignment horizontal="right"/>
    </xf>
    <xf numFmtId="0" fontId="9" fillId="0" borderId="0" xfId="0" applyFont="1" applyAlignment="1">
      <alignment horizontal="center" wrapText="1"/>
    </xf>
    <xf numFmtId="0" fontId="18" fillId="0" borderId="1" xfId="0" applyFont="1" applyBorder="1" applyAlignment="1">
      <alignment horizontal="right"/>
    </xf>
    <xf numFmtId="0" fontId="43" fillId="0" borderId="2" xfId="0" applyFont="1" applyBorder="1" applyAlignment="1">
      <alignment horizontal="center" vertical="center" wrapText="1"/>
    </xf>
  </cellXfs>
  <cellStyles count="9">
    <cellStyle name="Comma" xfId="1" builtinId="3"/>
    <cellStyle name="Comma 2" xfId="8"/>
    <cellStyle name="Ledger 17 x 11 in" xfId="3"/>
    <cellStyle name="Ledger 17 x 11 in_STC - QTDA-06-2014" xfId="2"/>
    <cellStyle name="Normal" xfId="0" builtinId="0"/>
    <cellStyle name="Normal 2" xfId="4"/>
    <cellStyle name="Normal 2 10 2" xfId="5"/>
    <cellStyle name="Normal_Bieu mau (CV )"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LIEU%20P%20TC/THAI%20DIEN/Nam%202023/26%20Bao%20c&#225;o/22%20Bao%20cao%20tinh%20hinh%20dau%20tu%20phat%20trien%206%20thang%20dau%20nam%202023/Phu%20luc%20bao%20cao%20dau%20tu%20phat%20trien%206%20thang%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U%20KT/THEO%20DOI%20XDCB%202023/THEO%20D&#213;I%20N&#7906;%20XDCB%20N&#258;M%202023(&#272;&#7870;N%20TH&#193;NG%209-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PL 01 NS tien dat thi xa"/>
      <sheetName val="PL 2 Ngan sach tinh va TW"/>
      <sheetName val="PL 03Tham tra quyet toan"/>
      <sheetName val="PL 4 THu hut dau tu"/>
      <sheetName val="PL 5 Doanh nghiep thuc hien"/>
      <sheetName val="PL 6 Ke hoach von 2023"/>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Sheet1"/>
      <sheetName val="~         "/>
    </sheetNames>
    <sheetDataSet>
      <sheetData sheetId="0" refreshError="1"/>
      <sheetData sheetId="1" refreshError="1">
        <row r="12">
          <cell r="D12">
            <v>10149809000</v>
          </cell>
        </row>
        <row r="35">
          <cell r="D35">
            <v>7675870000</v>
          </cell>
        </row>
        <row r="36">
          <cell r="D36">
            <v>8269292000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70" zoomScaleNormal="70" workbookViewId="0">
      <pane xSplit="5" ySplit="6" topLeftCell="F57" activePane="bottomRight" state="frozen"/>
      <selection pane="topRight" activeCell="F1" sqref="F1"/>
      <selection pane="bottomLeft" activeCell="A7" sqref="A7"/>
      <selection pane="bottomRight" activeCell="K1" sqref="K1:V1048576"/>
    </sheetView>
  </sheetViews>
  <sheetFormatPr defaultRowHeight="12.75" x14ac:dyDescent="0.2"/>
  <cols>
    <col min="1" max="1" width="5.875" style="17" customWidth="1"/>
    <col min="2" max="2" width="52.125" style="18" customWidth="1"/>
    <col min="3" max="3" width="17" style="21" customWidth="1"/>
    <col min="4" max="4" width="17.875" style="18" bestFit="1" customWidth="1"/>
    <col min="5" max="5" width="11" style="18" customWidth="1"/>
    <col min="6" max="6" width="13.875" style="18" bestFit="1" customWidth="1"/>
    <col min="7" max="7" width="13.125" style="18" customWidth="1"/>
    <col min="8" max="8" width="12.125" style="18" customWidth="1"/>
    <col min="9" max="9" width="12.125" style="59" customWidth="1"/>
    <col min="10" max="10" width="13.375" style="59" customWidth="1"/>
    <col min="11" max="238" width="9.125" style="18"/>
    <col min="239" max="239" width="5.875" style="18" customWidth="1"/>
    <col min="240" max="240" width="49.5" style="18" customWidth="1"/>
    <col min="241" max="241" width="15.875" style="18" customWidth="1"/>
    <col min="242" max="242" width="0" style="18" hidden="1" customWidth="1"/>
    <col min="243" max="243" width="13.125" style="18" customWidth="1"/>
    <col min="244" max="244" width="11.125" style="18" customWidth="1"/>
    <col min="245" max="245" width="11.5" style="18" customWidth="1"/>
    <col min="246" max="246" width="10.875" style="18" customWidth="1"/>
    <col min="247" max="247" width="10.125" style="18" customWidth="1"/>
    <col min="248" max="248" width="10.5" style="18" customWidth="1"/>
    <col min="249" max="249" width="10.875" style="18" customWidth="1"/>
    <col min="250" max="255" width="0" style="18" hidden="1" customWidth="1"/>
    <col min="256" max="494" width="9.125" style="18"/>
    <col min="495" max="495" width="5.875" style="18" customWidth="1"/>
    <col min="496" max="496" width="49.5" style="18" customWidth="1"/>
    <col min="497" max="497" width="15.875" style="18" customWidth="1"/>
    <col min="498" max="498" width="0" style="18" hidden="1" customWidth="1"/>
    <col min="499" max="499" width="13.125" style="18" customWidth="1"/>
    <col min="500" max="500" width="11.125" style="18" customWidth="1"/>
    <col min="501" max="501" width="11.5" style="18" customWidth="1"/>
    <col min="502" max="502" width="10.875" style="18" customWidth="1"/>
    <col min="503" max="503" width="10.125" style="18" customWidth="1"/>
    <col min="504" max="504" width="10.5" style="18" customWidth="1"/>
    <col min="505" max="505" width="10.875" style="18" customWidth="1"/>
    <col min="506" max="511" width="0" style="18" hidden="1" customWidth="1"/>
    <col min="512" max="750" width="9.125" style="18"/>
    <col min="751" max="751" width="5.875" style="18" customWidth="1"/>
    <col min="752" max="752" width="49.5" style="18" customWidth="1"/>
    <col min="753" max="753" width="15.875" style="18" customWidth="1"/>
    <col min="754" max="754" width="0" style="18" hidden="1" customWidth="1"/>
    <col min="755" max="755" width="13.125" style="18" customWidth="1"/>
    <col min="756" max="756" width="11.125" style="18" customWidth="1"/>
    <col min="757" max="757" width="11.5" style="18" customWidth="1"/>
    <col min="758" max="758" width="10.875" style="18" customWidth="1"/>
    <col min="759" max="759" width="10.125" style="18" customWidth="1"/>
    <col min="760" max="760" width="10.5" style="18" customWidth="1"/>
    <col min="761" max="761" width="10.875" style="18" customWidth="1"/>
    <col min="762" max="767" width="0" style="18" hidden="1" customWidth="1"/>
    <col min="768" max="1006" width="9.125" style="18"/>
    <col min="1007" max="1007" width="5.875" style="18" customWidth="1"/>
    <col min="1008" max="1008" width="49.5" style="18" customWidth="1"/>
    <col min="1009" max="1009" width="15.875" style="18" customWidth="1"/>
    <col min="1010" max="1010" width="0" style="18" hidden="1" customWidth="1"/>
    <col min="1011" max="1011" width="13.125" style="18" customWidth="1"/>
    <col min="1012" max="1012" width="11.125" style="18" customWidth="1"/>
    <col min="1013" max="1013" width="11.5" style="18" customWidth="1"/>
    <col min="1014" max="1014" width="10.875" style="18" customWidth="1"/>
    <col min="1015" max="1015" width="10.125" style="18" customWidth="1"/>
    <col min="1016" max="1016" width="10.5" style="18" customWidth="1"/>
    <col min="1017" max="1017" width="10.875" style="18" customWidth="1"/>
    <col min="1018" max="1023" width="0" style="18" hidden="1" customWidth="1"/>
    <col min="1024" max="1262" width="9.125" style="18"/>
    <col min="1263" max="1263" width="5.875" style="18" customWidth="1"/>
    <col min="1264" max="1264" width="49.5" style="18" customWidth="1"/>
    <col min="1265" max="1265" width="15.875" style="18" customWidth="1"/>
    <col min="1266" max="1266" width="0" style="18" hidden="1" customWidth="1"/>
    <col min="1267" max="1267" width="13.125" style="18" customWidth="1"/>
    <col min="1268" max="1268" width="11.125" style="18" customWidth="1"/>
    <col min="1269" max="1269" width="11.5" style="18" customWidth="1"/>
    <col min="1270" max="1270" width="10.875" style="18" customWidth="1"/>
    <col min="1271" max="1271" width="10.125" style="18" customWidth="1"/>
    <col min="1272" max="1272" width="10.5" style="18" customWidth="1"/>
    <col min="1273" max="1273" width="10.875" style="18" customWidth="1"/>
    <col min="1274" max="1279" width="0" style="18" hidden="1" customWidth="1"/>
    <col min="1280" max="1518" width="9.125" style="18"/>
    <col min="1519" max="1519" width="5.875" style="18" customWidth="1"/>
    <col min="1520" max="1520" width="49.5" style="18" customWidth="1"/>
    <col min="1521" max="1521" width="15.875" style="18" customWidth="1"/>
    <col min="1522" max="1522" width="0" style="18" hidden="1" customWidth="1"/>
    <col min="1523" max="1523" width="13.125" style="18" customWidth="1"/>
    <col min="1524" max="1524" width="11.125" style="18" customWidth="1"/>
    <col min="1525" max="1525" width="11.5" style="18" customWidth="1"/>
    <col min="1526" max="1526" width="10.875" style="18" customWidth="1"/>
    <col min="1527" max="1527" width="10.125" style="18" customWidth="1"/>
    <col min="1528" max="1528" width="10.5" style="18" customWidth="1"/>
    <col min="1529" max="1529" width="10.875" style="18" customWidth="1"/>
    <col min="1530" max="1535" width="0" style="18" hidden="1" customWidth="1"/>
    <col min="1536" max="1774" width="9.125" style="18"/>
    <col min="1775" max="1775" width="5.875" style="18" customWidth="1"/>
    <col min="1776" max="1776" width="49.5" style="18" customWidth="1"/>
    <col min="1777" max="1777" width="15.875" style="18" customWidth="1"/>
    <col min="1778" max="1778" width="0" style="18" hidden="1" customWidth="1"/>
    <col min="1779" max="1779" width="13.125" style="18" customWidth="1"/>
    <col min="1780" max="1780" width="11.125" style="18" customWidth="1"/>
    <col min="1781" max="1781" width="11.5" style="18" customWidth="1"/>
    <col min="1782" max="1782" width="10.875" style="18" customWidth="1"/>
    <col min="1783" max="1783" width="10.125" style="18" customWidth="1"/>
    <col min="1784" max="1784" width="10.5" style="18" customWidth="1"/>
    <col min="1785" max="1785" width="10.875" style="18" customWidth="1"/>
    <col min="1786" max="1791" width="0" style="18" hidden="1" customWidth="1"/>
    <col min="1792" max="2030" width="9.125" style="18"/>
    <col min="2031" max="2031" width="5.875" style="18" customWidth="1"/>
    <col min="2032" max="2032" width="49.5" style="18" customWidth="1"/>
    <col min="2033" max="2033" width="15.875" style="18" customWidth="1"/>
    <col min="2034" max="2034" width="0" style="18" hidden="1" customWidth="1"/>
    <col min="2035" max="2035" width="13.125" style="18" customWidth="1"/>
    <col min="2036" max="2036" width="11.125" style="18" customWidth="1"/>
    <col min="2037" max="2037" width="11.5" style="18" customWidth="1"/>
    <col min="2038" max="2038" width="10.875" style="18" customWidth="1"/>
    <col min="2039" max="2039" width="10.125" style="18" customWidth="1"/>
    <col min="2040" max="2040" width="10.5" style="18" customWidth="1"/>
    <col min="2041" max="2041" width="10.875" style="18" customWidth="1"/>
    <col min="2042" max="2047" width="0" style="18" hidden="1" customWidth="1"/>
    <col min="2048" max="2286" width="9.125" style="18"/>
    <col min="2287" max="2287" width="5.875" style="18" customWidth="1"/>
    <col min="2288" max="2288" width="49.5" style="18" customWidth="1"/>
    <col min="2289" max="2289" width="15.875" style="18" customWidth="1"/>
    <col min="2290" max="2290" width="0" style="18" hidden="1" customWidth="1"/>
    <col min="2291" max="2291" width="13.125" style="18" customWidth="1"/>
    <col min="2292" max="2292" width="11.125" style="18" customWidth="1"/>
    <col min="2293" max="2293" width="11.5" style="18" customWidth="1"/>
    <col min="2294" max="2294" width="10.875" style="18" customWidth="1"/>
    <col min="2295" max="2295" width="10.125" style="18" customWidth="1"/>
    <col min="2296" max="2296" width="10.5" style="18" customWidth="1"/>
    <col min="2297" max="2297" width="10.875" style="18" customWidth="1"/>
    <col min="2298" max="2303" width="0" style="18" hidden="1" customWidth="1"/>
    <col min="2304" max="2542" width="9.125" style="18"/>
    <col min="2543" max="2543" width="5.875" style="18" customWidth="1"/>
    <col min="2544" max="2544" width="49.5" style="18" customWidth="1"/>
    <col min="2545" max="2545" width="15.875" style="18" customWidth="1"/>
    <col min="2546" max="2546" width="0" style="18" hidden="1" customWidth="1"/>
    <col min="2547" max="2547" width="13.125" style="18" customWidth="1"/>
    <col min="2548" max="2548" width="11.125" style="18" customWidth="1"/>
    <col min="2549" max="2549" width="11.5" style="18" customWidth="1"/>
    <col min="2550" max="2550" width="10.875" style="18" customWidth="1"/>
    <col min="2551" max="2551" width="10.125" style="18" customWidth="1"/>
    <col min="2552" max="2552" width="10.5" style="18" customWidth="1"/>
    <col min="2553" max="2553" width="10.875" style="18" customWidth="1"/>
    <col min="2554" max="2559" width="0" style="18" hidden="1" customWidth="1"/>
    <col min="2560" max="2798" width="9.125" style="18"/>
    <col min="2799" max="2799" width="5.875" style="18" customWidth="1"/>
    <col min="2800" max="2800" width="49.5" style="18" customWidth="1"/>
    <col min="2801" max="2801" width="15.875" style="18" customWidth="1"/>
    <col min="2802" max="2802" width="0" style="18" hidden="1" customWidth="1"/>
    <col min="2803" max="2803" width="13.125" style="18" customWidth="1"/>
    <col min="2804" max="2804" width="11.125" style="18" customWidth="1"/>
    <col min="2805" max="2805" width="11.5" style="18" customWidth="1"/>
    <col min="2806" max="2806" width="10.875" style="18" customWidth="1"/>
    <col min="2807" max="2807" width="10.125" style="18" customWidth="1"/>
    <col min="2808" max="2808" width="10.5" style="18" customWidth="1"/>
    <col min="2809" max="2809" width="10.875" style="18" customWidth="1"/>
    <col min="2810" max="2815" width="0" style="18" hidden="1" customWidth="1"/>
    <col min="2816" max="3054" width="9.125" style="18"/>
    <col min="3055" max="3055" width="5.875" style="18" customWidth="1"/>
    <col min="3056" max="3056" width="49.5" style="18" customWidth="1"/>
    <col min="3057" max="3057" width="15.875" style="18" customWidth="1"/>
    <col min="3058" max="3058" width="0" style="18" hidden="1" customWidth="1"/>
    <col min="3059" max="3059" width="13.125" style="18" customWidth="1"/>
    <col min="3060" max="3060" width="11.125" style="18" customWidth="1"/>
    <col min="3061" max="3061" width="11.5" style="18" customWidth="1"/>
    <col min="3062" max="3062" width="10.875" style="18" customWidth="1"/>
    <col min="3063" max="3063" width="10.125" style="18" customWidth="1"/>
    <col min="3064" max="3064" width="10.5" style="18" customWidth="1"/>
    <col min="3065" max="3065" width="10.875" style="18" customWidth="1"/>
    <col min="3066" max="3071" width="0" style="18" hidden="1" customWidth="1"/>
    <col min="3072" max="3310" width="9.125" style="18"/>
    <col min="3311" max="3311" width="5.875" style="18" customWidth="1"/>
    <col min="3312" max="3312" width="49.5" style="18" customWidth="1"/>
    <col min="3313" max="3313" width="15.875" style="18" customWidth="1"/>
    <col min="3314" max="3314" width="0" style="18" hidden="1" customWidth="1"/>
    <col min="3315" max="3315" width="13.125" style="18" customWidth="1"/>
    <col min="3316" max="3316" width="11.125" style="18" customWidth="1"/>
    <col min="3317" max="3317" width="11.5" style="18" customWidth="1"/>
    <col min="3318" max="3318" width="10.875" style="18" customWidth="1"/>
    <col min="3319" max="3319" width="10.125" style="18" customWidth="1"/>
    <col min="3320" max="3320" width="10.5" style="18" customWidth="1"/>
    <col min="3321" max="3321" width="10.875" style="18" customWidth="1"/>
    <col min="3322" max="3327" width="0" style="18" hidden="1" customWidth="1"/>
    <col min="3328" max="3566" width="9.125" style="18"/>
    <col min="3567" max="3567" width="5.875" style="18" customWidth="1"/>
    <col min="3568" max="3568" width="49.5" style="18" customWidth="1"/>
    <col min="3569" max="3569" width="15.875" style="18" customWidth="1"/>
    <col min="3570" max="3570" width="0" style="18" hidden="1" customWidth="1"/>
    <col min="3571" max="3571" width="13.125" style="18" customWidth="1"/>
    <col min="3572" max="3572" width="11.125" style="18" customWidth="1"/>
    <col min="3573" max="3573" width="11.5" style="18" customWidth="1"/>
    <col min="3574" max="3574" width="10.875" style="18" customWidth="1"/>
    <col min="3575" max="3575" width="10.125" style="18" customWidth="1"/>
    <col min="3576" max="3576" width="10.5" style="18" customWidth="1"/>
    <col min="3577" max="3577" width="10.875" style="18" customWidth="1"/>
    <col min="3578" max="3583" width="0" style="18" hidden="1" customWidth="1"/>
    <col min="3584" max="3822" width="9.125" style="18"/>
    <col min="3823" max="3823" width="5.875" style="18" customWidth="1"/>
    <col min="3824" max="3824" width="49.5" style="18" customWidth="1"/>
    <col min="3825" max="3825" width="15.875" style="18" customWidth="1"/>
    <col min="3826" max="3826" width="0" style="18" hidden="1" customWidth="1"/>
    <col min="3827" max="3827" width="13.125" style="18" customWidth="1"/>
    <col min="3828" max="3828" width="11.125" style="18" customWidth="1"/>
    <col min="3829" max="3829" width="11.5" style="18" customWidth="1"/>
    <col min="3830" max="3830" width="10.875" style="18" customWidth="1"/>
    <col min="3831" max="3831" width="10.125" style="18" customWidth="1"/>
    <col min="3832" max="3832" width="10.5" style="18" customWidth="1"/>
    <col min="3833" max="3833" width="10.875" style="18" customWidth="1"/>
    <col min="3834" max="3839" width="0" style="18" hidden="1" customWidth="1"/>
    <col min="3840" max="4078" width="9.125" style="18"/>
    <col min="4079" max="4079" width="5.875" style="18" customWidth="1"/>
    <col min="4080" max="4080" width="49.5" style="18" customWidth="1"/>
    <col min="4081" max="4081" width="15.875" style="18" customWidth="1"/>
    <col min="4082" max="4082" width="0" style="18" hidden="1" customWidth="1"/>
    <col min="4083" max="4083" width="13.125" style="18" customWidth="1"/>
    <col min="4084" max="4084" width="11.125" style="18" customWidth="1"/>
    <col min="4085" max="4085" width="11.5" style="18" customWidth="1"/>
    <col min="4086" max="4086" width="10.875" style="18" customWidth="1"/>
    <col min="4087" max="4087" width="10.125" style="18" customWidth="1"/>
    <col min="4088" max="4088" width="10.5" style="18" customWidth="1"/>
    <col min="4089" max="4089" width="10.875" style="18" customWidth="1"/>
    <col min="4090" max="4095" width="0" style="18" hidden="1" customWidth="1"/>
    <col min="4096" max="4334" width="9.125" style="18"/>
    <col min="4335" max="4335" width="5.875" style="18" customWidth="1"/>
    <col min="4336" max="4336" width="49.5" style="18" customWidth="1"/>
    <col min="4337" max="4337" width="15.875" style="18" customWidth="1"/>
    <col min="4338" max="4338" width="0" style="18" hidden="1" customWidth="1"/>
    <col min="4339" max="4339" width="13.125" style="18" customWidth="1"/>
    <col min="4340" max="4340" width="11.125" style="18" customWidth="1"/>
    <col min="4341" max="4341" width="11.5" style="18" customWidth="1"/>
    <col min="4342" max="4342" width="10.875" style="18" customWidth="1"/>
    <col min="4343" max="4343" width="10.125" style="18" customWidth="1"/>
    <col min="4344" max="4344" width="10.5" style="18" customWidth="1"/>
    <col min="4345" max="4345" width="10.875" style="18" customWidth="1"/>
    <col min="4346" max="4351" width="0" style="18" hidden="1" customWidth="1"/>
    <col min="4352" max="4590" width="9.125" style="18"/>
    <col min="4591" max="4591" width="5.875" style="18" customWidth="1"/>
    <col min="4592" max="4592" width="49.5" style="18" customWidth="1"/>
    <col min="4593" max="4593" width="15.875" style="18" customWidth="1"/>
    <col min="4594" max="4594" width="0" style="18" hidden="1" customWidth="1"/>
    <col min="4595" max="4595" width="13.125" style="18" customWidth="1"/>
    <col min="4596" max="4596" width="11.125" style="18" customWidth="1"/>
    <col min="4597" max="4597" width="11.5" style="18" customWidth="1"/>
    <col min="4598" max="4598" width="10.875" style="18" customWidth="1"/>
    <col min="4599" max="4599" width="10.125" style="18" customWidth="1"/>
    <col min="4600" max="4600" width="10.5" style="18" customWidth="1"/>
    <col min="4601" max="4601" width="10.875" style="18" customWidth="1"/>
    <col min="4602" max="4607" width="0" style="18" hidden="1" customWidth="1"/>
    <col min="4608" max="4846" width="9.125" style="18"/>
    <col min="4847" max="4847" width="5.875" style="18" customWidth="1"/>
    <col min="4848" max="4848" width="49.5" style="18" customWidth="1"/>
    <col min="4849" max="4849" width="15.875" style="18" customWidth="1"/>
    <col min="4850" max="4850" width="0" style="18" hidden="1" customWidth="1"/>
    <col min="4851" max="4851" width="13.125" style="18" customWidth="1"/>
    <col min="4852" max="4852" width="11.125" style="18" customWidth="1"/>
    <col min="4853" max="4853" width="11.5" style="18" customWidth="1"/>
    <col min="4854" max="4854" width="10.875" style="18" customWidth="1"/>
    <col min="4855" max="4855" width="10.125" style="18" customWidth="1"/>
    <col min="4856" max="4856" width="10.5" style="18" customWidth="1"/>
    <col min="4857" max="4857" width="10.875" style="18" customWidth="1"/>
    <col min="4858" max="4863" width="0" style="18" hidden="1" customWidth="1"/>
    <col min="4864" max="5102" width="9.125" style="18"/>
    <col min="5103" max="5103" width="5.875" style="18" customWidth="1"/>
    <col min="5104" max="5104" width="49.5" style="18" customWidth="1"/>
    <col min="5105" max="5105" width="15.875" style="18" customWidth="1"/>
    <col min="5106" max="5106" width="0" style="18" hidden="1" customWidth="1"/>
    <col min="5107" max="5107" width="13.125" style="18" customWidth="1"/>
    <col min="5108" max="5108" width="11.125" style="18" customWidth="1"/>
    <col min="5109" max="5109" width="11.5" style="18" customWidth="1"/>
    <col min="5110" max="5110" width="10.875" style="18" customWidth="1"/>
    <col min="5111" max="5111" width="10.125" style="18" customWidth="1"/>
    <col min="5112" max="5112" width="10.5" style="18" customWidth="1"/>
    <col min="5113" max="5113" width="10.875" style="18" customWidth="1"/>
    <col min="5114" max="5119" width="0" style="18" hidden="1" customWidth="1"/>
    <col min="5120" max="5358" width="9.125" style="18"/>
    <col min="5359" max="5359" width="5.875" style="18" customWidth="1"/>
    <col min="5360" max="5360" width="49.5" style="18" customWidth="1"/>
    <col min="5361" max="5361" width="15.875" style="18" customWidth="1"/>
    <col min="5362" max="5362" width="0" style="18" hidden="1" customWidth="1"/>
    <col min="5363" max="5363" width="13.125" style="18" customWidth="1"/>
    <col min="5364" max="5364" width="11.125" style="18" customWidth="1"/>
    <col min="5365" max="5365" width="11.5" style="18" customWidth="1"/>
    <col min="5366" max="5366" width="10.875" style="18" customWidth="1"/>
    <col min="5367" max="5367" width="10.125" style="18" customWidth="1"/>
    <col min="5368" max="5368" width="10.5" style="18" customWidth="1"/>
    <col min="5369" max="5369" width="10.875" style="18" customWidth="1"/>
    <col min="5370" max="5375" width="0" style="18" hidden="1" customWidth="1"/>
    <col min="5376" max="5614" width="9.125" style="18"/>
    <col min="5615" max="5615" width="5.875" style="18" customWidth="1"/>
    <col min="5616" max="5616" width="49.5" style="18" customWidth="1"/>
    <col min="5617" max="5617" width="15.875" style="18" customWidth="1"/>
    <col min="5618" max="5618" width="0" style="18" hidden="1" customWidth="1"/>
    <col min="5619" max="5619" width="13.125" style="18" customWidth="1"/>
    <col min="5620" max="5620" width="11.125" style="18" customWidth="1"/>
    <col min="5621" max="5621" width="11.5" style="18" customWidth="1"/>
    <col min="5622" max="5622" width="10.875" style="18" customWidth="1"/>
    <col min="5623" max="5623" width="10.125" style="18" customWidth="1"/>
    <col min="5624" max="5624" width="10.5" style="18" customWidth="1"/>
    <col min="5625" max="5625" width="10.875" style="18" customWidth="1"/>
    <col min="5626" max="5631" width="0" style="18" hidden="1" customWidth="1"/>
    <col min="5632" max="5870" width="9.125" style="18"/>
    <col min="5871" max="5871" width="5.875" style="18" customWidth="1"/>
    <col min="5872" max="5872" width="49.5" style="18" customWidth="1"/>
    <col min="5873" max="5873" width="15.875" style="18" customWidth="1"/>
    <col min="5874" max="5874" width="0" style="18" hidden="1" customWidth="1"/>
    <col min="5875" max="5875" width="13.125" style="18" customWidth="1"/>
    <col min="5876" max="5876" width="11.125" style="18" customWidth="1"/>
    <col min="5877" max="5877" width="11.5" style="18" customWidth="1"/>
    <col min="5878" max="5878" width="10.875" style="18" customWidth="1"/>
    <col min="5879" max="5879" width="10.125" style="18" customWidth="1"/>
    <col min="5880" max="5880" width="10.5" style="18" customWidth="1"/>
    <col min="5881" max="5881" width="10.875" style="18" customWidth="1"/>
    <col min="5882" max="5887" width="0" style="18" hidden="1" customWidth="1"/>
    <col min="5888" max="6126" width="9.125" style="18"/>
    <col min="6127" max="6127" width="5.875" style="18" customWidth="1"/>
    <col min="6128" max="6128" width="49.5" style="18" customWidth="1"/>
    <col min="6129" max="6129" width="15.875" style="18" customWidth="1"/>
    <col min="6130" max="6130" width="0" style="18" hidden="1" customWidth="1"/>
    <col min="6131" max="6131" width="13.125" style="18" customWidth="1"/>
    <col min="6132" max="6132" width="11.125" style="18" customWidth="1"/>
    <col min="6133" max="6133" width="11.5" style="18" customWidth="1"/>
    <col min="6134" max="6134" width="10.875" style="18" customWidth="1"/>
    <col min="6135" max="6135" width="10.125" style="18" customWidth="1"/>
    <col min="6136" max="6136" width="10.5" style="18" customWidth="1"/>
    <col min="6137" max="6137" width="10.875" style="18" customWidth="1"/>
    <col min="6138" max="6143" width="0" style="18" hidden="1" customWidth="1"/>
    <col min="6144" max="6382" width="9.125" style="18"/>
    <col min="6383" max="6383" width="5.875" style="18" customWidth="1"/>
    <col min="6384" max="6384" width="49.5" style="18" customWidth="1"/>
    <col min="6385" max="6385" width="15.875" style="18" customWidth="1"/>
    <col min="6386" max="6386" width="0" style="18" hidden="1" customWidth="1"/>
    <col min="6387" max="6387" width="13.125" style="18" customWidth="1"/>
    <col min="6388" max="6388" width="11.125" style="18" customWidth="1"/>
    <col min="6389" max="6389" width="11.5" style="18" customWidth="1"/>
    <col min="6390" max="6390" width="10.875" style="18" customWidth="1"/>
    <col min="6391" max="6391" width="10.125" style="18" customWidth="1"/>
    <col min="6392" max="6392" width="10.5" style="18" customWidth="1"/>
    <col min="6393" max="6393" width="10.875" style="18" customWidth="1"/>
    <col min="6394" max="6399" width="0" style="18" hidden="1" customWidth="1"/>
    <col min="6400" max="6638" width="9.125" style="18"/>
    <col min="6639" max="6639" width="5.875" style="18" customWidth="1"/>
    <col min="6640" max="6640" width="49.5" style="18" customWidth="1"/>
    <col min="6641" max="6641" width="15.875" style="18" customWidth="1"/>
    <col min="6642" max="6642" width="0" style="18" hidden="1" customWidth="1"/>
    <col min="6643" max="6643" width="13.125" style="18" customWidth="1"/>
    <col min="6644" max="6644" width="11.125" style="18" customWidth="1"/>
    <col min="6645" max="6645" width="11.5" style="18" customWidth="1"/>
    <col min="6646" max="6646" width="10.875" style="18" customWidth="1"/>
    <col min="6647" max="6647" width="10.125" style="18" customWidth="1"/>
    <col min="6648" max="6648" width="10.5" style="18" customWidth="1"/>
    <col min="6649" max="6649" width="10.875" style="18" customWidth="1"/>
    <col min="6650" max="6655" width="0" style="18" hidden="1" customWidth="1"/>
    <col min="6656" max="6894" width="9.125" style="18"/>
    <col min="6895" max="6895" width="5.875" style="18" customWidth="1"/>
    <col min="6896" max="6896" width="49.5" style="18" customWidth="1"/>
    <col min="6897" max="6897" width="15.875" style="18" customWidth="1"/>
    <col min="6898" max="6898" width="0" style="18" hidden="1" customWidth="1"/>
    <col min="6899" max="6899" width="13.125" style="18" customWidth="1"/>
    <col min="6900" max="6900" width="11.125" style="18" customWidth="1"/>
    <col min="6901" max="6901" width="11.5" style="18" customWidth="1"/>
    <col min="6902" max="6902" width="10.875" style="18" customWidth="1"/>
    <col min="6903" max="6903" width="10.125" style="18" customWidth="1"/>
    <col min="6904" max="6904" width="10.5" style="18" customWidth="1"/>
    <col min="6905" max="6905" width="10.875" style="18" customWidth="1"/>
    <col min="6906" max="6911" width="0" style="18" hidden="1" customWidth="1"/>
    <col min="6912" max="7150" width="9.125" style="18"/>
    <col min="7151" max="7151" width="5.875" style="18" customWidth="1"/>
    <col min="7152" max="7152" width="49.5" style="18" customWidth="1"/>
    <col min="7153" max="7153" width="15.875" style="18" customWidth="1"/>
    <col min="7154" max="7154" width="0" style="18" hidden="1" customWidth="1"/>
    <col min="7155" max="7155" width="13.125" style="18" customWidth="1"/>
    <col min="7156" max="7156" width="11.125" style="18" customWidth="1"/>
    <col min="7157" max="7157" width="11.5" style="18" customWidth="1"/>
    <col min="7158" max="7158" width="10.875" style="18" customWidth="1"/>
    <col min="7159" max="7159" width="10.125" style="18" customWidth="1"/>
    <col min="7160" max="7160" width="10.5" style="18" customWidth="1"/>
    <col min="7161" max="7161" width="10.875" style="18" customWidth="1"/>
    <col min="7162" max="7167" width="0" style="18" hidden="1" customWidth="1"/>
    <col min="7168" max="7406" width="9.125" style="18"/>
    <col min="7407" max="7407" width="5.875" style="18" customWidth="1"/>
    <col min="7408" max="7408" width="49.5" style="18" customWidth="1"/>
    <col min="7409" max="7409" width="15.875" style="18" customWidth="1"/>
    <col min="7410" max="7410" width="0" style="18" hidden="1" customWidth="1"/>
    <col min="7411" max="7411" width="13.125" style="18" customWidth="1"/>
    <col min="7412" max="7412" width="11.125" style="18" customWidth="1"/>
    <col min="7413" max="7413" width="11.5" style="18" customWidth="1"/>
    <col min="7414" max="7414" width="10.875" style="18" customWidth="1"/>
    <col min="7415" max="7415" width="10.125" style="18" customWidth="1"/>
    <col min="7416" max="7416" width="10.5" style="18" customWidth="1"/>
    <col min="7417" max="7417" width="10.875" style="18" customWidth="1"/>
    <col min="7418" max="7423" width="0" style="18" hidden="1" customWidth="1"/>
    <col min="7424" max="7662" width="9.125" style="18"/>
    <col min="7663" max="7663" width="5.875" style="18" customWidth="1"/>
    <col min="7664" max="7664" width="49.5" style="18" customWidth="1"/>
    <col min="7665" max="7665" width="15.875" style="18" customWidth="1"/>
    <col min="7666" max="7666" width="0" style="18" hidden="1" customWidth="1"/>
    <col min="7667" max="7667" width="13.125" style="18" customWidth="1"/>
    <col min="7668" max="7668" width="11.125" style="18" customWidth="1"/>
    <col min="7669" max="7669" width="11.5" style="18" customWidth="1"/>
    <col min="7670" max="7670" width="10.875" style="18" customWidth="1"/>
    <col min="7671" max="7671" width="10.125" style="18" customWidth="1"/>
    <col min="7672" max="7672" width="10.5" style="18" customWidth="1"/>
    <col min="7673" max="7673" width="10.875" style="18" customWidth="1"/>
    <col min="7674" max="7679" width="0" style="18" hidden="1" customWidth="1"/>
    <col min="7680" max="7918" width="9.125" style="18"/>
    <col min="7919" max="7919" width="5.875" style="18" customWidth="1"/>
    <col min="7920" max="7920" width="49.5" style="18" customWidth="1"/>
    <col min="7921" max="7921" width="15.875" style="18" customWidth="1"/>
    <col min="7922" max="7922" width="0" style="18" hidden="1" customWidth="1"/>
    <col min="7923" max="7923" width="13.125" style="18" customWidth="1"/>
    <col min="7924" max="7924" width="11.125" style="18" customWidth="1"/>
    <col min="7925" max="7925" width="11.5" style="18" customWidth="1"/>
    <col min="7926" max="7926" width="10.875" style="18" customWidth="1"/>
    <col min="7927" max="7927" width="10.125" style="18" customWidth="1"/>
    <col min="7928" max="7928" width="10.5" style="18" customWidth="1"/>
    <col min="7929" max="7929" width="10.875" style="18" customWidth="1"/>
    <col min="7930" max="7935" width="0" style="18" hidden="1" customWidth="1"/>
    <col min="7936" max="8174" width="9.125" style="18"/>
    <col min="8175" max="8175" width="5.875" style="18" customWidth="1"/>
    <col min="8176" max="8176" width="49.5" style="18" customWidth="1"/>
    <col min="8177" max="8177" width="15.875" style="18" customWidth="1"/>
    <col min="8178" max="8178" width="0" style="18" hidden="1" customWidth="1"/>
    <col min="8179" max="8179" width="13.125" style="18" customWidth="1"/>
    <col min="8180" max="8180" width="11.125" style="18" customWidth="1"/>
    <col min="8181" max="8181" width="11.5" style="18" customWidth="1"/>
    <col min="8182" max="8182" width="10.875" style="18" customWidth="1"/>
    <col min="8183" max="8183" width="10.125" style="18" customWidth="1"/>
    <col min="8184" max="8184" width="10.5" style="18" customWidth="1"/>
    <col min="8185" max="8185" width="10.875" style="18" customWidth="1"/>
    <col min="8186" max="8191" width="0" style="18" hidden="1" customWidth="1"/>
    <col min="8192" max="8430" width="9.125" style="18"/>
    <col min="8431" max="8431" width="5.875" style="18" customWidth="1"/>
    <col min="8432" max="8432" width="49.5" style="18" customWidth="1"/>
    <col min="8433" max="8433" width="15.875" style="18" customWidth="1"/>
    <col min="8434" max="8434" width="0" style="18" hidden="1" customWidth="1"/>
    <col min="8435" max="8435" width="13.125" style="18" customWidth="1"/>
    <col min="8436" max="8436" width="11.125" style="18" customWidth="1"/>
    <col min="8437" max="8437" width="11.5" style="18" customWidth="1"/>
    <col min="8438" max="8438" width="10.875" style="18" customWidth="1"/>
    <col min="8439" max="8439" width="10.125" style="18" customWidth="1"/>
    <col min="8440" max="8440" width="10.5" style="18" customWidth="1"/>
    <col min="8441" max="8441" width="10.875" style="18" customWidth="1"/>
    <col min="8442" max="8447" width="0" style="18" hidden="1" customWidth="1"/>
    <col min="8448" max="8686" width="9.125" style="18"/>
    <col min="8687" max="8687" width="5.875" style="18" customWidth="1"/>
    <col min="8688" max="8688" width="49.5" style="18" customWidth="1"/>
    <col min="8689" max="8689" width="15.875" style="18" customWidth="1"/>
    <col min="8690" max="8690" width="0" style="18" hidden="1" customWidth="1"/>
    <col min="8691" max="8691" width="13.125" style="18" customWidth="1"/>
    <col min="8692" max="8692" width="11.125" style="18" customWidth="1"/>
    <col min="8693" max="8693" width="11.5" style="18" customWidth="1"/>
    <col min="8694" max="8694" width="10.875" style="18" customWidth="1"/>
    <col min="8695" max="8695" width="10.125" style="18" customWidth="1"/>
    <col min="8696" max="8696" width="10.5" style="18" customWidth="1"/>
    <col min="8697" max="8697" width="10.875" style="18" customWidth="1"/>
    <col min="8698" max="8703" width="0" style="18" hidden="1" customWidth="1"/>
    <col min="8704" max="8942" width="9.125" style="18"/>
    <col min="8943" max="8943" width="5.875" style="18" customWidth="1"/>
    <col min="8944" max="8944" width="49.5" style="18" customWidth="1"/>
    <col min="8945" max="8945" width="15.875" style="18" customWidth="1"/>
    <col min="8946" max="8946" width="0" style="18" hidden="1" customWidth="1"/>
    <col min="8947" max="8947" width="13.125" style="18" customWidth="1"/>
    <col min="8948" max="8948" width="11.125" style="18" customWidth="1"/>
    <col min="8949" max="8949" width="11.5" style="18" customWidth="1"/>
    <col min="8950" max="8950" width="10.875" style="18" customWidth="1"/>
    <col min="8951" max="8951" width="10.125" style="18" customWidth="1"/>
    <col min="8952" max="8952" width="10.5" style="18" customWidth="1"/>
    <col min="8953" max="8953" width="10.875" style="18" customWidth="1"/>
    <col min="8954" max="8959" width="0" style="18" hidden="1" customWidth="1"/>
    <col min="8960" max="9198" width="9.125" style="18"/>
    <col min="9199" max="9199" width="5.875" style="18" customWidth="1"/>
    <col min="9200" max="9200" width="49.5" style="18" customWidth="1"/>
    <col min="9201" max="9201" width="15.875" style="18" customWidth="1"/>
    <col min="9202" max="9202" width="0" style="18" hidden="1" customWidth="1"/>
    <col min="9203" max="9203" width="13.125" style="18" customWidth="1"/>
    <col min="9204" max="9204" width="11.125" style="18" customWidth="1"/>
    <col min="9205" max="9205" width="11.5" style="18" customWidth="1"/>
    <col min="9206" max="9206" width="10.875" style="18" customWidth="1"/>
    <col min="9207" max="9207" width="10.125" style="18" customWidth="1"/>
    <col min="9208" max="9208" width="10.5" style="18" customWidth="1"/>
    <col min="9209" max="9209" width="10.875" style="18" customWidth="1"/>
    <col min="9210" max="9215" width="0" style="18" hidden="1" customWidth="1"/>
    <col min="9216" max="9454" width="9.125" style="18"/>
    <col min="9455" max="9455" width="5.875" style="18" customWidth="1"/>
    <col min="9456" max="9456" width="49.5" style="18" customWidth="1"/>
    <col min="9457" max="9457" width="15.875" style="18" customWidth="1"/>
    <col min="9458" max="9458" width="0" style="18" hidden="1" customWidth="1"/>
    <col min="9459" max="9459" width="13.125" style="18" customWidth="1"/>
    <col min="9460" max="9460" width="11.125" style="18" customWidth="1"/>
    <col min="9461" max="9461" width="11.5" style="18" customWidth="1"/>
    <col min="9462" max="9462" width="10.875" style="18" customWidth="1"/>
    <col min="9463" max="9463" width="10.125" style="18" customWidth="1"/>
    <col min="9464" max="9464" width="10.5" style="18" customWidth="1"/>
    <col min="9465" max="9465" width="10.875" style="18" customWidth="1"/>
    <col min="9466" max="9471" width="0" style="18" hidden="1" customWidth="1"/>
    <col min="9472" max="9710" width="9.125" style="18"/>
    <col min="9711" max="9711" width="5.875" style="18" customWidth="1"/>
    <col min="9712" max="9712" width="49.5" style="18" customWidth="1"/>
    <col min="9713" max="9713" width="15.875" style="18" customWidth="1"/>
    <col min="9714" max="9714" width="0" style="18" hidden="1" customWidth="1"/>
    <col min="9715" max="9715" width="13.125" style="18" customWidth="1"/>
    <col min="9716" max="9716" width="11.125" style="18" customWidth="1"/>
    <col min="9717" max="9717" width="11.5" style="18" customWidth="1"/>
    <col min="9718" max="9718" width="10.875" style="18" customWidth="1"/>
    <col min="9719" max="9719" width="10.125" style="18" customWidth="1"/>
    <col min="9720" max="9720" width="10.5" style="18" customWidth="1"/>
    <col min="9721" max="9721" width="10.875" style="18" customWidth="1"/>
    <col min="9722" max="9727" width="0" style="18" hidden="1" customWidth="1"/>
    <col min="9728" max="9966" width="9.125" style="18"/>
    <col min="9967" max="9967" width="5.875" style="18" customWidth="1"/>
    <col min="9968" max="9968" width="49.5" style="18" customWidth="1"/>
    <col min="9969" max="9969" width="15.875" style="18" customWidth="1"/>
    <col min="9970" max="9970" width="0" style="18" hidden="1" customWidth="1"/>
    <col min="9971" max="9971" width="13.125" style="18" customWidth="1"/>
    <col min="9972" max="9972" width="11.125" style="18" customWidth="1"/>
    <col min="9973" max="9973" width="11.5" style="18" customWidth="1"/>
    <col min="9974" max="9974" width="10.875" style="18" customWidth="1"/>
    <col min="9975" max="9975" width="10.125" style="18" customWidth="1"/>
    <col min="9976" max="9976" width="10.5" style="18" customWidth="1"/>
    <col min="9977" max="9977" width="10.875" style="18" customWidth="1"/>
    <col min="9978" max="9983" width="0" style="18" hidden="1" customWidth="1"/>
    <col min="9984" max="10222" width="9.125" style="18"/>
    <col min="10223" max="10223" width="5.875" style="18" customWidth="1"/>
    <col min="10224" max="10224" width="49.5" style="18" customWidth="1"/>
    <col min="10225" max="10225" width="15.875" style="18" customWidth="1"/>
    <col min="10226" max="10226" width="0" style="18" hidden="1" customWidth="1"/>
    <col min="10227" max="10227" width="13.125" style="18" customWidth="1"/>
    <col min="10228" max="10228" width="11.125" style="18" customWidth="1"/>
    <col min="10229" max="10229" width="11.5" style="18" customWidth="1"/>
    <col min="10230" max="10230" width="10.875" style="18" customWidth="1"/>
    <col min="10231" max="10231" width="10.125" style="18" customWidth="1"/>
    <col min="10232" max="10232" width="10.5" style="18" customWidth="1"/>
    <col min="10233" max="10233" width="10.875" style="18" customWidth="1"/>
    <col min="10234" max="10239" width="0" style="18" hidden="1" customWidth="1"/>
    <col min="10240" max="10478" width="9.125" style="18"/>
    <col min="10479" max="10479" width="5.875" style="18" customWidth="1"/>
    <col min="10480" max="10480" width="49.5" style="18" customWidth="1"/>
    <col min="10481" max="10481" width="15.875" style="18" customWidth="1"/>
    <col min="10482" max="10482" width="0" style="18" hidden="1" customWidth="1"/>
    <col min="10483" max="10483" width="13.125" style="18" customWidth="1"/>
    <col min="10484" max="10484" width="11.125" style="18" customWidth="1"/>
    <col min="10485" max="10485" width="11.5" style="18" customWidth="1"/>
    <col min="10486" max="10486" width="10.875" style="18" customWidth="1"/>
    <col min="10487" max="10487" width="10.125" style="18" customWidth="1"/>
    <col min="10488" max="10488" width="10.5" style="18" customWidth="1"/>
    <col min="10489" max="10489" width="10.875" style="18" customWidth="1"/>
    <col min="10490" max="10495" width="0" style="18" hidden="1" customWidth="1"/>
    <col min="10496" max="10734" width="9.125" style="18"/>
    <col min="10735" max="10735" width="5.875" style="18" customWidth="1"/>
    <col min="10736" max="10736" width="49.5" style="18" customWidth="1"/>
    <col min="10737" max="10737" width="15.875" style="18" customWidth="1"/>
    <col min="10738" max="10738" width="0" style="18" hidden="1" customWidth="1"/>
    <col min="10739" max="10739" width="13.125" style="18" customWidth="1"/>
    <col min="10740" max="10740" width="11.125" style="18" customWidth="1"/>
    <col min="10741" max="10741" width="11.5" style="18" customWidth="1"/>
    <col min="10742" max="10742" width="10.875" style="18" customWidth="1"/>
    <col min="10743" max="10743" width="10.125" style="18" customWidth="1"/>
    <col min="10744" max="10744" width="10.5" style="18" customWidth="1"/>
    <col min="10745" max="10745" width="10.875" style="18" customWidth="1"/>
    <col min="10746" max="10751" width="0" style="18" hidden="1" customWidth="1"/>
    <col min="10752" max="10990" width="9.125" style="18"/>
    <col min="10991" max="10991" width="5.875" style="18" customWidth="1"/>
    <col min="10992" max="10992" width="49.5" style="18" customWidth="1"/>
    <col min="10993" max="10993" width="15.875" style="18" customWidth="1"/>
    <col min="10994" max="10994" width="0" style="18" hidden="1" customWidth="1"/>
    <col min="10995" max="10995" width="13.125" style="18" customWidth="1"/>
    <col min="10996" max="10996" width="11.125" style="18" customWidth="1"/>
    <col min="10997" max="10997" width="11.5" style="18" customWidth="1"/>
    <col min="10998" max="10998" width="10.875" style="18" customWidth="1"/>
    <col min="10999" max="10999" width="10.125" style="18" customWidth="1"/>
    <col min="11000" max="11000" width="10.5" style="18" customWidth="1"/>
    <col min="11001" max="11001" width="10.875" style="18" customWidth="1"/>
    <col min="11002" max="11007" width="0" style="18" hidden="1" customWidth="1"/>
    <col min="11008" max="11246" width="9.125" style="18"/>
    <col min="11247" max="11247" width="5.875" style="18" customWidth="1"/>
    <col min="11248" max="11248" width="49.5" style="18" customWidth="1"/>
    <col min="11249" max="11249" width="15.875" style="18" customWidth="1"/>
    <col min="11250" max="11250" width="0" style="18" hidden="1" customWidth="1"/>
    <col min="11251" max="11251" width="13.125" style="18" customWidth="1"/>
    <col min="11252" max="11252" width="11.125" style="18" customWidth="1"/>
    <col min="11253" max="11253" width="11.5" style="18" customWidth="1"/>
    <col min="11254" max="11254" width="10.875" style="18" customWidth="1"/>
    <col min="11255" max="11255" width="10.125" style="18" customWidth="1"/>
    <col min="11256" max="11256" width="10.5" style="18" customWidth="1"/>
    <col min="11257" max="11257" width="10.875" style="18" customWidth="1"/>
    <col min="11258" max="11263" width="0" style="18" hidden="1" customWidth="1"/>
    <col min="11264" max="11502" width="9.125" style="18"/>
    <col min="11503" max="11503" width="5.875" style="18" customWidth="1"/>
    <col min="11504" max="11504" width="49.5" style="18" customWidth="1"/>
    <col min="11505" max="11505" width="15.875" style="18" customWidth="1"/>
    <col min="11506" max="11506" width="0" style="18" hidden="1" customWidth="1"/>
    <col min="11507" max="11507" width="13.125" style="18" customWidth="1"/>
    <col min="11508" max="11508" width="11.125" style="18" customWidth="1"/>
    <col min="11509" max="11509" width="11.5" style="18" customWidth="1"/>
    <col min="11510" max="11510" width="10.875" style="18" customWidth="1"/>
    <col min="11511" max="11511" width="10.125" style="18" customWidth="1"/>
    <col min="11512" max="11512" width="10.5" style="18" customWidth="1"/>
    <col min="11513" max="11513" width="10.875" style="18" customWidth="1"/>
    <col min="11514" max="11519" width="0" style="18" hidden="1" customWidth="1"/>
    <col min="11520" max="11758" width="9.125" style="18"/>
    <col min="11759" max="11759" width="5.875" style="18" customWidth="1"/>
    <col min="11760" max="11760" width="49.5" style="18" customWidth="1"/>
    <col min="11761" max="11761" width="15.875" style="18" customWidth="1"/>
    <col min="11762" max="11762" width="0" style="18" hidden="1" customWidth="1"/>
    <col min="11763" max="11763" width="13.125" style="18" customWidth="1"/>
    <col min="11764" max="11764" width="11.125" style="18" customWidth="1"/>
    <col min="11765" max="11765" width="11.5" style="18" customWidth="1"/>
    <col min="11766" max="11766" width="10.875" style="18" customWidth="1"/>
    <col min="11767" max="11767" width="10.125" style="18" customWidth="1"/>
    <col min="11768" max="11768" width="10.5" style="18" customWidth="1"/>
    <col min="11769" max="11769" width="10.875" style="18" customWidth="1"/>
    <col min="11770" max="11775" width="0" style="18" hidden="1" customWidth="1"/>
    <col min="11776" max="12014" width="9.125" style="18"/>
    <col min="12015" max="12015" width="5.875" style="18" customWidth="1"/>
    <col min="12016" max="12016" width="49.5" style="18" customWidth="1"/>
    <col min="12017" max="12017" width="15.875" style="18" customWidth="1"/>
    <col min="12018" max="12018" width="0" style="18" hidden="1" customWidth="1"/>
    <col min="12019" max="12019" width="13.125" style="18" customWidth="1"/>
    <col min="12020" max="12020" width="11.125" style="18" customWidth="1"/>
    <col min="12021" max="12021" width="11.5" style="18" customWidth="1"/>
    <col min="12022" max="12022" width="10.875" style="18" customWidth="1"/>
    <col min="12023" max="12023" width="10.125" style="18" customWidth="1"/>
    <col min="12024" max="12024" width="10.5" style="18" customWidth="1"/>
    <col min="12025" max="12025" width="10.875" style="18" customWidth="1"/>
    <col min="12026" max="12031" width="0" style="18" hidden="1" customWidth="1"/>
    <col min="12032" max="12270" width="9.125" style="18"/>
    <col min="12271" max="12271" width="5.875" style="18" customWidth="1"/>
    <col min="12272" max="12272" width="49.5" style="18" customWidth="1"/>
    <col min="12273" max="12273" width="15.875" style="18" customWidth="1"/>
    <col min="12274" max="12274" width="0" style="18" hidden="1" customWidth="1"/>
    <col min="12275" max="12275" width="13.125" style="18" customWidth="1"/>
    <col min="12276" max="12276" width="11.125" style="18" customWidth="1"/>
    <col min="12277" max="12277" width="11.5" style="18" customWidth="1"/>
    <col min="12278" max="12278" width="10.875" style="18" customWidth="1"/>
    <col min="12279" max="12279" width="10.125" style="18" customWidth="1"/>
    <col min="12280" max="12280" width="10.5" style="18" customWidth="1"/>
    <col min="12281" max="12281" width="10.875" style="18" customWidth="1"/>
    <col min="12282" max="12287" width="0" style="18" hidden="1" customWidth="1"/>
    <col min="12288" max="12526" width="9.125" style="18"/>
    <col min="12527" max="12527" width="5.875" style="18" customWidth="1"/>
    <col min="12528" max="12528" width="49.5" style="18" customWidth="1"/>
    <col min="12529" max="12529" width="15.875" style="18" customWidth="1"/>
    <col min="12530" max="12530" width="0" style="18" hidden="1" customWidth="1"/>
    <col min="12531" max="12531" width="13.125" style="18" customWidth="1"/>
    <col min="12532" max="12532" width="11.125" style="18" customWidth="1"/>
    <col min="12533" max="12533" width="11.5" style="18" customWidth="1"/>
    <col min="12534" max="12534" width="10.875" style="18" customWidth="1"/>
    <col min="12535" max="12535" width="10.125" style="18" customWidth="1"/>
    <col min="12536" max="12536" width="10.5" style="18" customWidth="1"/>
    <col min="12537" max="12537" width="10.875" style="18" customWidth="1"/>
    <col min="12538" max="12543" width="0" style="18" hidden="1" customWidth="1"/>
    <col min="12544" max="12782" width="9.125" style="18"/>
    <col min="12783" max="12783" width="5.875" style="18" customWidth="1"/>
    <col min="12784" max="12784" width="49.5" style="18" customWidth="1"/>
    <col min="12785" max="12785" width="15.875" style="18" customWidth="1"/>
    <col min="12786" max="12786" width="0" style="18" hidden="1" customWidth="1"/>
    <col min="12787" max="12787" width="13.125" style="18" customWidth="1"/>
    <col min="12788" max="12788" width="11.125" style="18" customWidth="1"/>
    <col min="12789" max="12789" width="11.5" style="18" customWidth="1"/>
    <col min="12790" max="12790" width="10.875" style="18" customWidth="1"/>
    <col min="12791" max="12791" width="10.125" style="18" customWidth="1"/>
    <col min="12792" max="12792" width="10.5" style="18" customWidth="1"/>
    <col min="12793" max="12793" width="10.875" style="18" customWidth="1"/>
    <col min="12794" max="12799" width="0" style="18" hidden="1" customWidth="1"/>
    <col min="12800" max="13038" width="9.125" style="18"/>
    <col min="13039" max="13039" width="5.875" style="18" customWidth="1"/>
    <col min="13040" max="13040" width="49.5" style="18" customWidth="1"/>
    <col min="13041" max="13041" width="15.875" style="18" customWidth="1"/>
    <col min="13042" max="13042" width="0" style="18" hidden="1" customWidth="1"/>
    <col min="13043" max="13043" width="13.125" style="18" customWidth="1"/>
    <col min="13044" max="13044" width="11.125" style="18" customWidth="1"/>
    <col min="13045" max="13045" width="11.5" style="18" customWidth="1"/>
    <col min="13046" max="13046" width="10.875" style="18" customWidth="1"/>
    <col min="13047" max="13047" width="10.125" style="18" customWidth="1"/>
    <col min="13048" max="13048" width="10.5" style="18" customWidth="1"/>
    <col min="13049" max="13049" width="10.875" style="18" customWidth="1"/>
    <col min="13050" max="13055" width="0" style="18" hidden="1" customWidth="1"/>
    <col min="13056" max="13294" width="9.125" style="18"/>
    <col min="13295" max="13295" width="5.875" style="18" customWidth="1"/>
    <col min="13296" max="13296" width="49.5" style="18" customWidth="1"/>
    <col min="13297" max="13297" width="15.875" style="18" customWidth="1"/>
    <col min="13298" max="13298" width="0" style="18" hidden="1" customWidth="1"/>
    <col min="13299" max="13299" width="13.125" style="18" customWidth="1"/>
    <col min="13300" max="13300" width="11.125" style="18" customWidth="1"/>
    <col min="13301" max="13301" width="11.5" style="18" customWidth="1"/>
    <col min="13302" max="13302" width="10.875" style="18" customWidth="1"/>
    <col min="13303" max="13303" width="10.125" style="18" customWidth="1"/>
    <col min="13304" max="13304" width="10.5" style="18" customWidth="1"/>
    <col min="13305" max="13305" width="10.875" style="18" customWidth="1"/>
    <col min="13306" max="13311" width="0" style="18" hidden="1" customWidth="1"/>
    <col min="13312" max="13550" width="9.125" style="18"/>
    <col min="13551" max="13551" width="5.875" style="18" customWidth="1"/>
    <col min="13552" max="13552" width="49.5" style="18" customWidth="1"/>
    <col min="13553" max="13553" width="15.875" style="18" customWidth="1"/>
    <col min="13554" max="13554" width="0" style="18" hidden="1" customWidth="1"/>
    <col min="13555" max="13555" width="13.125" style="18" customWidth="1"/>
    <col min="13556" max="13556" width="11.125" style="18" customWidth="1"/>
    <col min="13557" max="13557" width="11.5" style="18" customWidth="1"/>
    <col min="13558" max="13558" width="10.875" style="18" customWidth="1"/>
    <col min="13559" max="13559" width="10.125" style="18" customWidth="1"/>
    <col min="13560" max="13560" width="10.5" style="18" customWidth="1"/>
    <col min="13561" max="13561" width="10.875" style="18" customWidth="1"/>
    <col min="13562" max="13567" width="0" style="18" hidden="1" customWidth="1"/>
    <col min="13568" max="13806" width="9.125" style="18"/>
    <col min="13807" max="13807" width="5.875" style="18" customWidth="1"/>
    <col min="13808" max="13808" width="49.5" style="18" customWidth="1"/>
    <col min="13809" max="13809" width="15.875" style="18" customWidth="1"/>
    <col min="13810" max="13810" width="0" style="18" hidden="1" customWidth="1"/>
    <col min="13811" max="13811" width="13.125" style="18" customWidth="1"/>
    <col min="13812" max="13812" width="11.125" style="18" customWidth="1"/>
    <col min="13813" max="13813" width="11.5" style="18" customWidth="1"/>
    <col min="13814" max="13814" width="10.875" style="18" customWidth="1"/>
    <col min="13815" max="13815" width="10.125" style="18" customWidth="1"/>
    <col min="13816" max="13816" width="10.5" style="18" customWidth="1"/>
    <col min="13817" max="13817" width="10.875" style="18" customWidth="1"/>
    <col min="13818" max="13823" width="0" style="18" hidden="1" customWidth="1"/>
    <col min="13824" max="14062" width="9.125" style="18"/>
    <col min="14063" max="14063" width="5.875" style="18" customWidth="1"/>
    <col min="14064" max="14064" width="49.5" style="18" customWidth="1"/>
    <col min="14065" max="14065" width="15.875" style="18" customWidth="1"/>
    <col min="14066" max="14066" width="0" style="18" hidden="1" customWidth="1"/>
    <col min="14067" max="14067" width="13.125" style="18" customWidth="1"/>
    <col min="14068" max="14068" width="11.125" style="18" customWidth="1"/>
    <col min="14069" max="14069" width="11.5" style="18" customWidth="1"/>
    <col min="14070" max="14070" width="10.875" style="18" customWidth="1"/>
    <col min="14071" max="14071" width="10.125" style="18" customWidth="1"/>
    <col min="14072" max="14072" width="10.5" style="18" customWidth="1"/>
    <col min="14073" max="14073" width="10.875" style="18" customWidth="1"/>
    <col min="14074" max="14079" width="0" style="18" hidden="1" customWidth="1"/>
    <col min="14080" max="14318" width="9.125" style="18"/>
    <col min="14319" max="14319" width="5.875" style="18" customWidth="1"/>
    <col min="14320" max="14320" width="49.5" style="18" customWidth="1"/>
    <col min="14321" max="14321" width="15.875" style="18" customWidth="1"/>
    <col min="14322" max="14322" width="0" style="18" hidden="1" customWidth="1"/>
    <col min="14323" max="14323" width="13.125" style="18" customWidth="1"/>
    <col min="14324" max="14324" width="11.125" style="18" customWidth="1"/>
    <col min="14325" max="14325" width="11.5" style="18" customWidth="1"/>
    <col min="14326" max="14326" width="10.875" style="18" customWidth="1"/>
    <col min="14327" max="14327" width="10.125" style="18" customWidth="1"/>
    <col min="14328" max="14328" width="10.5" style="18" customWidth="1"/>
    <col min="14329" max="14329" width="10.875" style="18" customWidth="1"/>
    <col min="14330" max="14335" width="0" style="18" hidden="1" customWidth="1"/>
    <col min="14336" max="14574" width="9.125" style="18"/>
    <col min="14575" max="14575" width="5.875" style="18" customWidth="1"/>
    <col min="14576" max="14576" width="49.5" style="18" customWidth="1"/>
    <col min="14577" max="14577" width="15.875" style="18" customWidth="1"/>
    <col min="14578" max="14578" width="0" style="18" hidden="1" customWidth="1"/>
    <col min="14579" max="14579" width="13.125" style="18" customWidth="1"/>
    <col min="14580" max="14580" width="11.125" style="18" customWidth="1"/>
    <col min="14581" max="14581" width="11.5" style="18" customWidth="1"/>
    <col min="14582" max="14582" width="10.875" style="18" customWidth="1"/>
    <col min="14583" max="14583" width="10.125" style="18" customWidth="1"/>
    <col min="14584" max="14584" width="10.5" style="18" customWidth="1"/>
    <col min="14585" max="14585" width="10.875" style="18" customWidth="1"/>
    <col min="14586" max="14591" width="0" style="18" hidden="1" customWidth="1"/>
    <col min="14592" max="14830" width="9.125" style="18"/>
    <col min="14831" max="14831" width="5.875" style="18" customWidth="1"/>
    <col min="14832" max="14832" width="49.5" style="18" customWidth="1"/>
    <col min="14833" max="14833" width="15.875" style="18" customWidth="1"/>
    <col min="14834" max="14834" width="0" style="18" hidden="1" customWidth="1"/>
    <col min="14835" max="14835" width="13.125" style="18" customWidth="1"/>
    <col min="14836" max="14836" width="11.125" style="18" customWidth="1"/>
    <col min="14837" max="14837" width="11.5" style="18" customWidth="1"/>
    <col min="14838" max="14838" width="10.875" style="18" customWidth="1"/>
    <col min="14839" max="14839" width="10.125" style="18" customWidth="1"/>
    <col min="14840" max="14840" width="10.5" style="18" customWidth="1"/>
    <col min="14841" max="14841" width="10.875" style="18" customWidth="1"/>
    <col min="14842" max="14847" width="0" style="18" hidden="1" customWidth="1"/>
    <col min="14848" max="15086" width="9.125" style="18"/>
    <col min="15087" max="15087" width="5.875" style="18" customWidth="1"/>
    <col min="15088" max="15088" width="49.5" style="18" customWidth="1"/>
    <col min="15089" max="15089" width="15.875" style="18" customWidth="1"/>
    <col min="15090" max="15090" width="0" style="18" hidden="1" customWidth="1"/>
    <col min="15091" max="15091" width="13.125" style="18" customWidth="1"/>
    <col min="15092" max="15092" width="11.125" style="18" customWidth="1"/>
    <col min="15093" max="15093" width="11.5" style="18" customWidth="1"/>
    <col min="15094" max="15094" width="10.875" style="18" customWidth="1"/>
    <col min="15095" max="15095" width="10.125" style="18" customWidth="1"/>
    <col min="15096" max="15096" width="10.5" style="18" customWidth="1"/>
    <col min="15097" max="15097" width="10.875" style="18" customWidth="1"/>
    <col min="15098" max="15103" width="0" style="18" hidden="1" customWidth="1"/>
    <col min="15104" max="15342" width="9.125" style="18"/>
    <col min="15343" max="15343" width="5.875" style="18" customWidth="1"/>
    <col min="15344" max="15344" width="49.5" style="18" customWidth="1"/>
    <col min="15345" max="15345" width="15.875" style="18" customWidth="1"/>
    <col min="15346" max="15346" width="0" style="18" hidden="1" customWidth="1"/>
    <col min="15347" max="15347" width="13.125" style="18" customWidth="1"/>
    <col min="15348" max="15348" width="11.125" style="18" customWidth="1"/>
    <col min="15349" max="15349" width="11.5" style="18" customWidth="1"/>
    <col min="15350" max="15350" width="10.875" style="18" customWidth="1"/>
    <col min="15351" max="15351" width="10.125" style="18" customWidth="1"/>
    <col min="15352" max="15352" width="10.5" style="18" customWidth="1"/>
    <col min="15353" max="15353" width="10.875" style="18" customWidth="1"/>
    <col min="15354" max="15359" width="0" style="18" hidden="1" customWidth="1"/>
    <col min="15360" max="15598" width="9.125" style="18"/>
    <col min="15599" max="15599" width="5.875" style="18" customWidth="1"/>
    <col min="15600" max="15600" width="49.5" style="18" customWidth="1"/>
    <col min="15601" max="15601" width="15.875" style="18" customWidth="1"/>
    <col min="15602" max="15602" width="0" style="18" hidden="1" customWidth="1"/>
    <col min="15603" max="15603" width="13.125" style="18" customWidth="1"/>
    <col min="15604" max="15604" width="11.125" style="18" customWidth="1"/>
    <col min="15605" max="15605" width="11.5" style="18" customWidth="1"/>
    <col min="15606" max="15606" width="10.875" style="18" customWidth="1"/>
    <col min="15607" max="15607" width="10.125" style="18" customWidth="1"/>
    <col min="15608" max="15608" width="10.5" style="18" customWidth="1"/>
    <col min="15609" max="15609" width="10.875" style="18" customWidth="1"/>
    <col min="15610" max="15615" width="0" style="18" hidden="1" customWidth="1"/>
    <col min="15616" max="15854" width="9.125" style="18"/>
    <col min="15855" max="15855" width="5.875" style="18" customWidth="1"/>
    <col min="15856" max="15856" width="49.5" style="18" customWidth="1"/>
    <col min="15857" max="15857" width="15.875" style="18" customWidth="1"/>
    <col min="15858" max="15858" width="0" style="18" hidden="1" customWidth="1"/>
    <col min="15859" max="15859" width="13.125" style="18" customWidth="1"/>
    <col min="15860" max="15860" width="11.125" style="18" customWidth="1"/>
    <col min="15861" max="15861" width="11.5" style="18" customWidth="1"/>
    <col min="15862" max="15862" width="10.875" style="18" customWidth="1"/>
    <col min="15863" max="15863" width="10.125" style="18" customWidth="1"/>
    <col min="15864" max="15864" width="10.5" style="18" customWidth="1"/>
    <col min="15865" max="15865" width="10.875" style="18" customWidth="1"/>
    <col min="15866" max="15871" width="0" style="18" hidden="1" customWidth="1"/>
    <col min="15872" max="16110" width="9.125" style="18"/>
    <col min="16111" max="16111" width="5.875" style="18" customWidth="1"/>
    <col min="16112" max="16112" width="49.5" style="18" customWidth="1"/>
    <col min="16113" max="16113" width="15.875" style="18" customWidth="1"/>
    <col min="16114" max="16114" width="0" style="18" hidden="1" customWidth="1"/>
    <col min="16115" max="16115" width="13.125" style="18" customWidth="1"/>
    <col min="16116" max="16116" width="11.125" style="18" customWidth="1"/>
    <col min="16117" max="16117" width="11.5" style="18" customWidth="1"/>
    <col min="16118" max="16118" width="10.875" style="18" customWidth="1"/>
    <col min="16119" max="16119" width="10.125" style="18" customWidth="1"/>
    <col min="16120" max="16120" width="10.5" style="18" customWidth="1"/>
    <col min="16121" max="16121" width="10.875" style="18" customWidth="1"/>
    <col min="16122" max="16127" width="0" style="18" hidden="1" customWidth="1"/>
    <col min="16128" max="16367" width="9.125" style="18"/>
    <col min="16368" max="16384" width="9.125" style="18" customWidth="1"/>
  </cols>
  <sheetData>
    <row r="1" spans="1:10" ht="15" customHeight="1" x14ac:dyDescent="0.25">
      <c r="A1" s="255" t="s">
        <v>29</v>
      </c>
      <c r="B1" s="255"/>
      <c r="C1" s="255"/>
      <c r="D1" s="255"/>
      <c r="E1" s="255"/>
      <c r="F1" s="255"/>
      <c r="G1" s="255"/>
      <c r="H1" s="255"/>
      <c r="I1" s="255"/>
      <c r="J1" s="255"/>
    </row>
    <row r="2" spans="1:10" ht="41.25" customHeight="1" x14ac:dyDescent="0.3">
      <c r="A2" s="256" t="s">
        <v>214</v>
      </c>
      <c r="B2" s="256"/>
      <c r="C2" s="256"/>
      <c r="D2" s="256"/>
      <c r="E2" s="256"/>
      <c r="F2" s="256"/>
      <c r="G2" s="256"/>
      <c r="H2" s="256"/>
      <c r="I2" s="256"/>
      <c r="J2" s="256"/>
    </row>
    <row r="3" spans="1:10" ht="19.5" customHeight="1" x14ac:dyDescent="0.3">
      <c r="A3" s="19"/>
      <c r="B3" s="2"/>
      <c r="C3" s="20"/>
      <c r="D3" s="2"/>
      <c r="E3" s="2"/>
      <c r="F3" s="2"/>
      <c r="G3" s="2"/>
      <c r="H3" s="2"/>
      <c r="I3" s="257" t="s">
        <v>38</v>
      </c>
      <c r="J3" s="257"/>
    </row>
    <row r="4" spans="1:10" s="2" customFormat="1" ht="44.1" customHeight="1" x14ac:dyDescent="0.25">
      <c r="A4" s="258" t="s">
        <v>30</v>
      </c>
      <c r="B4" s="258" t="s">
        <v>31</v>
      </c>
      <c r="C4" s="259" t="s">
        <v>32</v>
      </c>
      <c r="D4" s="258" t="s">
        <v>33</v>
      </c>
      <c r="E4" s="258" t="s">
        <v>123</v>
      </c>
      <c r="F4" s="258"/>
      <c r="G4" s="258" t="s">
        <v>215</v>
      </c>
      <c r="H4" s="258"/>
      <c r="I4" s="259" t="s">
        <v>216</v>
      </c>
      <c r="J4" s="259"/>
    </row>
    <row r="5" spans="1:10" s="2" customFormat="1" ht="0.75" hidden="1" customHeight="1" x14ac:dyDescent="0.25">
      <c r="A5" s="258"/>
      <c r="B5" s="258"/>
      <c r="C5" s="259"/>
      <c r="D5" s="258"/>
      <c r="E5" s="258" t="s">
        <v>22</v>
      </c>
      <c r="F5" s="258" t="s">
        <v>124</v>
      </c>
      <c r="G5" s="258" t="s">
        <v>22</v>
      </c>
      <c r="H5" s="258" t="s">
        <v>125</v>
      </c>
      <c r="I5" s="259" t="s">
        <v>22</v>
      </c>
      <c r="J5" s="259" t="s">
        <v>221</v>
      </c>
    </row>
    <row r="6" spans="1:10" s="2" customFormat="1" ht="51.95" customHeight="1" x14ac:dyDescent="0.25">
      <c r="A6" s="258"/>
      <c r="B6" s="258"/>
      <c r="C6" s="259"/>
      <c r="D6" s="258"/>
      <c r="E6" s="258"/>
      <c r="F6" s="258"/>
      <c r="G6" s="258"/>
      <c r="H6" s="258"/>
      <c r="I6" s="259"/>
      <c r="J6" s="259"/>
    </row>
    <row r="7" spans="1:10" s="2" customFormat="1" ht="40.5" customHeight="1" x14ac:dyDescent="0.25">
      <c r="A7" s="49" t="s">
        <v>26</v>
      </c>
      <c r="B7" s="46" t="s">
        <v>35</v>
      </c>
      <c r="C7" s="90"/>
      <c r="D7" s="5">
        <f t="shared" ref="D7:J7" si="0">SUM(D8:D31)</f>
        <v>157809.75599999999</v>
      </c>
      <c r="E7" s="5">
        <f t="shared" si="0"/>
        <v>137946.34600000002</v>
      </c>
      <c r="F7" s="5">
        <f t="shared" si="0"/>
        <v>13090</v>
      </c>
      <c r="G7" s="5">
        <f t="shared" si="0"/>
        <v>143701.08399999997</v>
      </c>
      <c r="H7" s="5">
        <f t="shared" si="0"/>
        <v>0</v>
      </c>
      <c r="I7" s="5">
        <f t="shared" si="0"/>
        <v>137717.728</v>
      </c>
      <c r="J7" s="5">
        <f t="shared" si="0"/>
        <v>12861.788</v>
      </c>
    </row>
    <row r="8" spans="1:10" s="2" customFormat="1" ht="36.950000000000003" customHeight="1" x14ac:dyDescent="0.25">
      <c r="A8" s="1">
        <v>1</v>
      </c>
      <c r="B8" s="92" t="s">
        <v>100</v>
      </c>
      <c r="C8" s="3" t="s">
        <v>59</v>
      </c>
      <c r="D8" s="6">
        <v>4108</v>
      </c>
      <c r="E8" s="6">
        <v>3932</v>
      </c>
      <c r="F8" s="6">
        <v>86</v>
      </c>
      <c r="G8" s="6">
        <f>+E8</f>
        <v>3932</v>
      </c>
      <c r="H8" s="6">
        <v>0</v>
      </c>
      <c r="I8" s="6">
        <f t="shared" ref="I8:J12" si="1">+E8</f>
        <v>3932</v>
      </c>
      <c r="J8" s="6">
        <f t="shared" si="1"/>
        <v>86</v>
      </c>
    </row>
    <row r="9" spans="1:10" s="2" customFormat="1" ht="40.5" customHeight="1" x14ac:dyDescent="0.25">
      <c r="A9" s="1">
        <v>2</v>
      </c>
      <c r="B9" s="92" t="s">
        <v>101</v>
      </c>
      <c r="C9" s="3" t="s">
        <v>59</v>
      </c>
      <c r="D9" s="6">
        <v>4602.0140000000001</v>
      </c>
      <c r="E9" s="6">
        <v>3344</v>
      </c>
      <c r="F9" s="6">
        <v>44</v>
      </c>
      <c r="G9" s="6">
        <v>3344.1350000000002</v>
      </c>
      <c r="H9" s="6">
        <v>0</v>
      </c>
      <c r="I9" s="6">
        <f t="shared" si="1"/>
        <v>3344</v>
      </c>
      <c r="J9" s="6">
        <f t="shared" si="1"/>
        <v>44</v>
      </c>
    </row>
    <row r="10" spans="1:10" s="2" customFormat="1" ht="53.45" customHeight="1" x14ac:dyDescent="0.25">
      <c r="A10" s="1">
        <v>3</v>
      </c>
      <c r="B10" s="92" t="s">
        <v>126</v>
      </c>
      <c r="C10" s="3" t="s">
        <v>59</v>
      </c>
      <c r="D10" s="6">
        <v>7500</v>
      </c>
      <c r="E10" s="6">
        <f>+G10</f>
        <v>5479.174</v>
      </c>
      <c r="F10" s="6">
        <v>129</v>
      </c>
      <c r="G10" s="6">
        <v>5479.174</v>
      </c>
      <c r="H10" s="6">
        <v>0</v>
      </c>
      <c r="I10" s="6">
        <f t="shared" si="1"/>
        <v>5479.174</v>
      </c>
      <c r="J10" s="6">
        <f t="shared" si="1"/>
        <v>129</v>
      </c>
    </row>
    <row r="11" spans="1:10" s="2" customFormat="1" ht="53.45" customHeight="1" x14ac:dyDescent="0.25">
      <c r="A11" s="1">
        <v>4</v>
      </c>
      <c r="B11" s="92" t="s">
        <v>102</v>
      </c>
      <c r="C11" s="3" t="s">
        <v>59</v>
      </c>
      <c r="D11" s="6">
        <v>6952.6620000000003</v>
      </c>
      <c r="E11" s="6">
        <f>+G11</f>
        <v>6884.973</v>
      </c>
      <c r="F11" s="6">
        <v>86</v>
      </c>
      <c r="G11" s="6">
        <v>6884.973</v>
      </c>
      <c r="H11" s="6">
        <v>0</v>
      </c>
      <c r="I11" s="6">
        <f t="shared" si="1"/>
        <v>6884.973</v>
      </c>
      <c r="J11" s="6">
        <f t="shared" si="1"/>
        <v>86</v>
      </c>
    </row>
    <row r="12" spans="1:10" s="2" customFormat="1" ht="45" customHeight="1" x14ac:dyDescent="0.25">
      <c r="A12" s="1">
        <v>5</v>
      </c>
      <c r="B12" s="92" t="s">
        <v>103</v>
      </c>
      <c r="C12" s="3" t="s">
        <v>58</v>
      </c>
      <c r="D12" s="6">
        <v>1170</v>
      </c>
      <c r="E12" s="6">
        <f>1000+F12</f>
        <v>1088</v>
      </c>
      <c r="F12" s="6">
        <v>88</v>
      </c>
      <c r="G12" s="6">
        <v>1093</v>
      </c>
      <c r="H12" s="6">
        <v>0</v>
      </c>
      <c r="I12" s="6">
        <f t="shared" si="1"/>
        <v>1088</v>
      </c>
      <c r="J12" s="6">
        <f t="shared" si="1"/>
        <v>88</v>
      </c>
    </row>
    <row r="13" spans="1:10" s="2" customFormat="1" ht="53.45" customHeight="1" x14ac:dyDescent="0.25">
      <c r="A13" s="1">
        <v>6</v>
      </c>
      <c r="B13" s="92" t="s">
        <v>60</v>
      </c>
      <c r="C13" s="3" t="s">
        <v>58</v>
      </c>
      <c r="D13" s="6">
        <v>387.62900000000002</v>
      </c>
      <c r="E13" s="6">
        <f>320+F13</f>
        <v>377</v>
      </c>
      <c r="F13" s="6">
        <v>57</v>
      </c>
      <c r="G13" s="6">
        <v>377.142</v>
      </c>
      <c r="H13" s="6">
        <v>0</v>
      </c>
      <c r="I13" s="6">
        <f>320+J13</f>
        <v>377</v>
      </c>
      <c r="J13" s="6">
        <f>+F13</f>
        <v>57</v>
      </c>
    </row>
    <row r="14" spans="1:10" s="2" customFormat="1" ht="31.5" x14ac:dyDescent="0.25">
      <c r="A14" s="1">
        <v>7</v>
      </c>
      <c r="B14" s="92" t="s">
        <v>104</v>
      </c>
      <c r="C14" s="3" t="s">
        <v>58</v>
      </c>
      <c r="D14" s="6">
        <v>10498.677</v>
      </c>
      <c r="E14" s="109">
        <f>9472.189+F14+26.972</f>
        <v>9748.1610000000001</v>
      </c>
      <c r="F14" s="109">
        <v>249</v>
      </c>
      <c r="G14" s="109">
        <v>9740.9159999999993</v>
      </c>
      <c r="H14" s="109"/>
      <c r="I14" s="109">
        <f>+E14</f>
        <v>9748.1610000000001</v>
      </c>
      <c r="J14" s="109">
        <f>+F14</f>
        <v>249</v>
      </c>
    </row>
    <row r="15" spans="1:10" s="2" customFormat="1" ht="53.45" customHeight="1" x14ac:dyDescent="0.25">
      <c r="A15" s="1">
        <v>8</v>
      </c>
      <c r="B15" s="92" t="s">
        <v>116</v>
      </c>
      <c r="C15" s="3" t="s">
        <v>127</v>
      </c>
      <c r="D15" s="6">
        <v>1171.6479999999999</v>
      </c>
      <c r="E15" s="109">
        <f>800+F15</f>
        <v>1070</v>
      </c>
      <c r="F15" s="109">
        <v>270</v>
      </c>
      <c r="G15" s="109">
        <v>1044.885</v>
      </c>
      <c r="H15" s="109">
        <v>0</v>
      </c>
      <c r="I15" s="109">
        <f>+G15</f>
        <v>1044.885</v>
      </c>
      <c r="J15" s="109">
        <v>245</v>
      </c>
    </row>
    <row r="16" spans="1:10" s="100" customFormat="1" ht="50.1" customHeight="1" x14ac:dyDescent="0.25">
      <c r="A16" s="1">
        <v>9</v>
      </c>
      <c r="B16" s="98" t="s">
        <v>117</v>
      </c>
      <c r="C16" s="3" t="s">
        <v>127</v>
      </c>
      <c r="D16" s="99">
        <v>985.59400000000005</v>
      </c>
      <c r="E16" s="99">
        <f>500+F16</f>
        <v>880</v>
      </c>
      <c r="F16" s="99">
        <v>380</v>
      </c>
      <c r="G16" s="99">
        <v>895.87300000000005</v>
      </c>
      <c r="H16" s="99">
        <v>0</v>
      </c>
      <c r="I16" s="99">
        <f>+E16</f>
        <v>880</v>
      </c>
      <c r="J16" s="99">
        <f>+F16</f>
        <v>380</v>
      </c>
    </row>
    <row r="17" spans="1:10" s="100" customFormat="1" ht="47.45" customHeight="1" x14ac:dyDescent="0.25">
      <c r="A17" s="1">
        <v>10</v>
      </c>
      <c r="B17" s="98" t="s">
        <v>118</v>
      </c>
      <c r="C17" s="120" t="s">
        <v>127</v>
      </c>
      <c r="D17" s="99">
        <v>936.43299999999999</v>
      </c>
      <c r="E17" s="99">
        <f>500+F17</f>
        <v>843</v>
      </c>
      <c r="F17" s="99">
        <v>343</v>
      </c>
      <c r="G17" s="99">
        <f>+E17</f>
        <v>843</v>
      </c>
      <c r="H17" s="99">
        <v>0</v>
      </c>
      <c r="I17" s="99">
        <f>+E17</f>
        <v>843</v>
      </c>
      <c r="J17" s="99">
        <f>+F17</f>
        <v>343</v>
      </c>
    </row>
    <row r="18" spans="1:10" s="100" customFormat="1" ht="47.25" x14ac:dyDescent="0.25">
      <c r="A18" s="1">
        <v>11</v>
      </c>
      <c r="B18" s="98" t="s">
        <v>119</v>
      </c>
      <c r="C18" s="3" t="s">
        <v>127</v>
      </c>
      <c r="D18" s="99">
        <v>498.39299999999997</v>
      </c>
      <c r="E18" s="99">
        <f>396.3+F18</f>
        <v>460.3</v>
      </c>
      <c r="F18" s="99">
        <v>64</v>
      </c>
      <c r="G18" s="99">
        <v>463.53300000000002</v>
      </c>
      <c r="H18" s="99"/>
      <c r="I18" s="99">
        <f>+E18</f>
        <v>460.3</v>
      </c>
      <c r="J18" s="99">
        <v>64</v>
      </c>
    </row>
    <row r="19" spans="1:10" s="100" customFormat="1" ht="53.45" customHeight="1" x14ac:dyDescent="0.25">
      <c r="A19" s="1">
        <v>12</v>
      </c>
      <c r="B19" s="98" t="s">
        <v>128</v>
      </c>
      <c r="C19" s="3" t="s">
        <v>59</v>
      </c>
      <c r="D19" s="99">
        <v>8024</v>
      </c>
      <c r="E19" s="109">
        <f>7388.1</f>
        <v>7388.1</v>
      </c>
      <c r="F19" s="109">
        <v>888</v>
      </c>
      <c r="G19" s="109">
        <v>7289.7879999999996</v>
      </c>
      <c r="H19" s="99"/>
      <c r="I19" s="99">
        <f>+G19</f>
        <v>7289.7879999999996</v>
      </c>
      <c r="J19" s="99">
        <v>789.78800000000001</v>
      </c>
    </row>
    <row r="20" spans="1:10" s="100" customFormat="1" ht="53.45" customHeight="1" x14ac:dyDescent="0.25">
      <c r="A20" s="1">
        <v>13</v>
      </c>
      <c r="B20" s="98" t="s">
        <v>129</v>
      </c>
      <c r="C20" s="3" t="s">
        <v>59</v>
      </c>
      <c r="D20" s="99">
        <v>10674.218999999999</v>
      </c>
      <c r="E20" s="99">
        <v>10150</v>
      </c>
      <c r="F20" s="99">
        <v>2000</v>
      </c>
      <c r="G20" s="99">
        <v>10149.808999999999</v>
      </c>
      <c r="H20" s="99">
        <v>0</v>
      </c>
      <c r="I20" s="99">
        <f>+G20</f>
        <v>10149.808999999999</v>
      </c>
      <c r="J20" s="99">
        <f>+F20</f>
        <v>2000</v>
      </c>
    </row>
    <row r="21" spans="1:10" s="100" customFormat="1" ht="31.5" x14ac:dyDescent="0.25">
      <c r="A21" s="1">
        <v>14</v>
      </c>
      <c r="B21" s="98" t="s">
        <v>130</v>
      </c>
      <c r="C21" s="120" t="s">
        <v>59</v>
      </c>
      <c r="D21" s="99">
        <v>6625</v>
      </c>
      <c r="E21" s="99">
        <v>6000</v>
      </c>
      <c r="F21" s="99">
        <v>263</v>
      </c>
      <c r="G21" s="99">
        <f>+E21</f>
        <v>6000</v>
      </c>
      <c r="H21" s="99">
        <v>0</v>
      </c>
      <c r="I21" s="99">
        <v>6000</v>
      </c>
      <c r="J21" s="99">
        <v>263</v>
      </c>
    </row>
    <row r="22" spans="1:10" s="100" customFormat="1" ht="53.45" customHeight="1" x14ac:dyDescent="0.25">
      <c r="A22" s="1">
        <v>15</v>
      </c>
      <c r="B22" s="98" t="s">
        <v>108</v>
      </c>
      <c r="C22" s="120" t="s">
        <v>59</v>
      </c>
      <c r="D22" s="99">
        <v>3178</v>
      </c>
      <c r="E22" s="99">
        <v>3105</v>
      </c>
      <c r="F22" s="99">
        <v>105</v>
      </c>
      <c r="G22" s="99">
        <v>2996.6410000000001</v>
      </c>
      <c r="H22" s="99">
        <v>0</v>
      </c>
      <c r="I22" s="99">
        <v>3000</v>
      </c>
      <c r="J22" s="99">
        <v>0</v>
      </c>
    </row>
    <row r="23" spans="1:10" s="102" customFormat="1" ht="53.45" customHeight="1" x14ac:dyDescent="0.25">
      <c r="A23" s="1">
        <v>16</v>
      </c>
      <c r="B23" s="98" t="s">
        <v>62</v>
      </c>
      <c r="C23" s="3" t="s">
        <v>63</v>
      </c>
      <c r="D23" s="99">
        <v>995.48800000000006</v>
      </c>
      <c r="E23" s="99">
        <f>+F23+500</f>
        <v>890</v>
      </c>
      <c r="F23" s="99">
        <v>390</v>
      </c>
      <c r="G23" s="99">
        <v>947.96799999999996</v>
      </c>
      <c r="H23" s="99">
        <v>0</v>
      </c>
      <c r="I23" s="99">
        <f>+E23</f>
        <v>890</v>
      </c>
      <c r="J23" s="99">
        <v>390</v>
      </c>
    </row>
    <row r="24" spans="1:10" s="100" customFormat="1" ht="39.6" customHeight="1" x14ac:dyDescent="0.25">
      <c r="A24" s="1">
        <v>17</v>
      </c>
      <c r="B24" s="98" t="s">
        <v>107</v>
      </c>
      <c r="C24" s="3" t="s">
        <v>59</v>
      </c>
      <c r="D24" s="99">
        <v>7528</v>
      </c>
      <c r="E24" s="99">
        <v>6441</v>
      </c>
      <c r="F24" s="99">
        <v>441</v>
      </c>
      <c r="G24" s="99">
        <f>6974709000/1000000</f>
        <v>6974.7089999999998</v>
      </c>
      <c r="H24" s="99"/>
      <c r="I24" s="99">
        <f>+E24</f>
        <v>6441</v>
      </c>
      <c r="J24" s="99">
        <f>+F24</f>
        <v>441</v>
      </c>
    </row>
    <row r="25" spans="1:10" s="100" customFormat="1" ht="40.700000000000003" customHeight="1" x14ac:dyDescent="0.25">
      <c r="A25" s="1">
        <v>18</v>
      </c>
      <c r="B25" s="98" t="s">
        <v>106</v>
      </c>
      <c r="C25" s="3" t="s">
        <v>59</v>
      </c>
      <c r="D25" s="99">
        <v>13318.684999999999</v>
      </c>
      <c r="E25" s="99">
        <v>11822</v>
      </c>
      <c r="F25" s="99">
        <v>322</v>
      </c>
      <c r="G25" s="99">
        <v>12149.093000000001</v>
      </c>
      <c r="H25" s="99"/>
      <c r="I25" s="99">
        <f>+E25</f>
        <v>11822</v>
      </c>
      <c r="J25" s="99">
        <f>+F25</f>
        <v>322</v>
      </c>
    </row>
    <row r="26" spans="1:10" s="100" customFormat="1" ht="31.5" x14ac:dyDescent="0.25">
      <c r="A26" s="1">
        <v>19</v>
      </c>
      <c r="B26" s="98" t="s">
        <v>105</v>
      </c>
      <c r="C26" s="120" t="s">
        <v>58</v>
      </c>
      <c r="D26" s="99">
        <v>9802</v>
      </c>
      <c r="E26" s="99">
        <v>9001.6380000000008</v>
      </c>
      <c r="F26" s="99">
        <v>503</v>
      </c>
      <c r="G26" s="99">
        <v>9504.0709999999999</v>
      </c>
      <c r="H26" s="99"/>
      <c r="I26" s="99">
        <f>+E26</f>
        <v>9001.6380000000008</v>
      </c>
      <c r="J26" s="99">
        <f>+F26</f>
        <v>503</v>
      </c>
    </row>
    <row r="27" spans="1:10" s="100" customFormat="1" ht="39" customHeight="1" x14ac:dyDescent="0.25">
      <c r="A27" s="1">
        <v>20</v>
      </c>
      <c r="B27" s="98" t="s">
        <v>131</v>
      </c>
      <c r="C27" s="3" t="s">
        <v>59</v>
      </c>
      <c r="D27" s="99">
        <v>14957</v>
      </c>
      <c r="E27" s="99">
        <v>12893</v>
      </c>
      <c r="F27" s="99">
        <v>1233</v>
      </c>
      <c r="G27" s="99">
        <v>12982.616</v>
      </c>
      <c r="H27" s="99"/>
      <c r="I27" s="99">
        <f>+E27</f>
        <v>12893</v>
      </c>
      <c r="J27" s="99">
        <f>+F27</f>
        <v>1233</v>
      </c>
    </row>
    <row r="28" spans="1:10" s="100" customFormat="1" ht="38.1" customHeight="1" x14ac:dyDescent="0.25">
      <c r="A28" s="1">
        <v>21</v>
      </c>
      <c r="B28" s="98" t="s">
        <v>132</v>
      </c>
      <c r="C28" s="3" t="s">
        <v>59</v>
      </c>
      <c r="D28" s="99">
        <v>17883.313999999998</v>
      </c>
      <c r="E28" s="99">
        <v>15956</v>
      </c>
      <c r="F28" s="99">
        <v>956</v>
      </c>
      <c r="G28" s="99">
        <v>17711</v>
      </c>
      <c r="H28" s="99"/>
      <c r="I28" s="99">
        <f>E28</f>
        <v>15956</v>
      </c>
      <c r="J28" s="99">
        <f>F28</f>
        <v>956</v>
      </c>
    </row>
    <row r="29" spans="1:10" s="100" customFormat="1" ht="31.5" x14ac:dyDescent="0.25">
      <c r="A29" s="1">
        <v>22</v>
      </c>
      <c r="B29" s="98" t="s">
        <v>133</v>
      </c>
      <c r="C29" s="3" t="s">
        <v>58</v>
      </c>
      <c r="D29" s="99">
        <v>4635</v>
      </c>
      <c r="E29" s="99">
        <f>+F29+2000</f>
        <v>3233</v>
      </c>
      <c r="F29" s="99">
        <v>1233</v>
      </c>
      <c r="G29" s="99">
        <f>4162892000/1000000</f>
        <v>4162.8919999999998</v>
      </c>
      <c r="H29" s="99"/>
      <c r="I29" s="99">
        <f>+E29</f>
        <v>3233</v>
      </c>
      <c r="J29" s="99">
        <f>+F29</f>
        <v>1233</v>
      </c>
    </row>
    <row r="30" spans="1:10" s="100" customFormat="1" ht="49.7" customHeight="1" x14ac:dyDescent="0.25">
      <c r="A30" s="1">
        <v>23</v>
      </c>
      <c r="B30" s="98" t="s">
        <v>61</v>
      </c>
      <c r="C30" s="3" t="s">
        <v>58</v>
      </c>
      <c r="D30" s="99">
        <v>10200</v>
      </c>
      <c r="E30" s="99">
        <v>7960</v>
      </c>
      <c r="F30" s="99">
        <v>1960</v>
      </c>
      <c r="G30" s="99">
        <f>9625281000/1000000</f>
        <v>9625.2810000000009</v>
      </c>
      <c r="H30" s="99"/>
      <c r="I30" s="99">
        <f>+E30</f>
        <v>7960</v>
      </c>
      <c r="J30" s="99">
        <f>+F30</f>
        <v>1960</v>
      </c>
    </row>
    <row r="31" spans="1:10" s="100" customFormat="1" ht="53.45" customHeight="1" x14ac:dyDescent="0.25">
      <c r="A31" s="1">
        <v>24</v>
      </c>
      <c r="B31" s="98" t="s">
        <v>230</v>
      </c>
      <c r="C31" s="3" t="s">
        <v>58</v>
      </c>
      <c r="D31" s="99">
        <v>11178</v>
      </c>
      <c r="E31" s="99">
        <v>9000</v>
      </c>
      <c r="F31" s="99">
        <v>1000</v>
      </c>
      <c r="G31" s="99">
        <v>9108.5849999999991</v>
      </c>
      <c r="H31" s="99"/>
      <c r="I31" s="99">
        <v>9000</v>
      </c>
      <c r="J31" s="99">
        <f>+F31</f>
        <v>1000</v>
      </c>
    </row>
    <row r="32" spans="1:10" s="2" customFormat="1" ht="24.75" customHeight="1" x14ac:dyDescent="0.25">
      <c r="A32" s="49" t="s">
        <v>27</v>
      </c>
      <c r="B32" s="50" t="s">
        <v>36</v>
      </c>
      <c r="C32" s="90"/>
      <c r="D32" s="23">
        <f t="shared" ref="D32:I32" si="2">SUM(D33:D39)</f>
        <v>84623.962999999989</v>
      </c>
      <c r="E32" s="23">
        <f t="shared" si="2"/>
        <v>55831</v>
      </c>
      <c r="F32" s="23">
        <f t="shared" si="2"/>
        <v>10300</v>
      </c>
      <c r="G32" s="23">
        <f t="shared" si="2"/>
        <v>77805</v>
      </c>
      <c r="H32" s="23">
        <f t="shared" si="2"/>
        <v>35940</v>
      </c>
      <c r="I32" s="23">
        <f t="shared" si="2"/>
        <v>53031</v>
      </c>
      <c r="J32" s="23">
        <f>SUM(J33:J39)</f>
        <v>9500</v>
      </c>
    </row>
    <row r="33" spans="1:10" s="2" customFormat="1" ht="31.5" x14ac:dyDescent="0.25">
      <c r="A33" s="1">
        <v>1</v>
      </c>
      <c r="B33" s="97" t="s">
        <v>134</v>
      </c>
      <c r="C33" s="3" t="s">
        <v>58</v>
      </c>
      <c r="D33" s="93">
        <v>5000</v>
      </c>
      <c r="E33" s="93">
        <v>4000</v>
      </c>
      <c r="F33" s="93">
        <v>1500</v>
      </c>
      <c r="G33" s="93">
        <v>4190</v>
      </c>
      <c r="H33" s="93">
        <v>4190</v>
      </c>
      <c r="I33" s="6">
        <v>4000</v>
      </c>
      <c r="J33" s="6">
        <f>+F33</f>
        <v>1500</v>
      </c>
    </row>
    <row r="34" spans="1:10" s="2" customFormat="1" ht="31.5" x14ac:dyDescent="0.25">
      <c r="A34" s="1">
        <v>2</v>
      </c>
      <c r="B34" s="97" t="s">
        <v>109</v>
      </c>
      <c r="C34" s="3" t="s">
        <v>58</v>
      </c>
      <c r="D34" s="93">
        <v>14935.297</v>
      </c>
      <c r="E34" s="93">
        <v>7000</v>
      </c>
      <c r="F34" s="93">
        <v>3000</v>
      </c>
      <c r="G34" s="93">
        <v>13750</v>
      </c>
      <c r="H34" s="93">
        <v>13750</v>
      </c>
      <c r="I34" s="6">
        <v>7000</v>
      </c>
      <c r="J34" s="6">
        <v>3000</v>
      </c>
    </row>
    <row r="35" spans="1:10" s="2" customFormat="1" ht="54" customHeight="1" x14ac:dyDescent="0.25">
      <c r="A35" s="1">
        <v>3</v>
      </c>
      <c r="B35" s="97" t="s">
        <v>120</v>
      </c>
      <c r="C35" s="192" t="s">
        <v>57</v>
      </c>
      <c r="D35" s="93">
        <v>7600</v>
      </c>
      <c r="E35" s="93">
        <f>2500+F35+3531</f>
        <v>7031</v>
      </c>
      <c r="F35" s="93">
        <v>1000</v>
      </c>
      <c r="G35" s="93">
        <v>7200</v>
      </c>
      <c r="H35" s="93">
        <v>2000</v>
      </c>
      <c r="I35" s="109">
        <f>E35</f>
        <v>7031</v>
      </c>
      <c r="J35" s="109">
        <f>F35</f>
        <v>1000</v>
      </c>
    </row>
    <row r="36" spans="1:10" s="2" customFormat="1" ht="31.5" x14ac:dyDescent="0.25">
      <c r="A36" s="1">
        <v>4</v>
      </c>
      <c r="B36" s="97" t="s">
        <v>79</v>
      </c>
      <c r="C36" s="3" t="s">
        <v>58</v>
      </c>
      <c r="D36" s="93">
        <v>27000</v>
      </c>
      <c r="E36" s="93">
        <v>18000</v>
      </c>
      <c r="F36" s="93">
        <v>1000</v>
      </c>
      <c r="G36" s="93">
        <v>25450</v>
      </c>
      <c r="H36" s="93">
        <v>5000</v>
      </c>
      <c r="I36" s="6">
        <v>18000</v>
      </c>
      <c r="J36" s="6">
        <v>1000</v>
      </c>
    </row>
    <row r="37" spans="1:10" s="2" customFormat="1" ht="31.5" x14ac:dyDescent="0.25">
      <c r="A37" s="1">
        <v>5</v>
      </c>
      <c r="B37" s="97" t="s">
        <v>93</v>
      </c>
      <c r="C37" s="3" t="s">
        <v>58</v>
      </c>
      <c r="D37" s="93">
        <v>14950</v>
      </c>
      <c r="E37" s="93">
        <v>12000</v>
      </c>
      <c r="F37" s="93">
        <v>1000</v>
      </c>
      <c r="G37" s="93">
        <v>14215</v>
      </c>
      <c r="H37" s="93">
        <v>1000</v>
      </c>
      <c r="I37" s="6">
        <v>12000</v>
      </c>
      <c r="J37" s="6">
        <v>1000</v>
      </c>
    </row>
    <row r="38" spans="1:10" s="53" customFormat="1" ht="31.5" x14ac:dyDescent="0.25">
      <c r="A38" s="1">
        <v>6</v>
      </c>
      <c r="B38" s="52" t="s">
        <v>110</v>
      </c>
      <c r="C38" s="3" t="s">
        <v>58</v>
      </c>
      <c r="D38" s="93">
        <v>14139.366</v>
      </c>
      <c r="E38" s="93">
        <v>7000</v>
      </c>
      <c r="F38" s="93">
        <v>2000</v>
      </c>
      <c r="G38" s="93">
        <v>13000</v>
      </c>
      <c r="H38" s="6">
        <v>10000</v>
      </c>
      <c r="I38" s="6">
        <v>5000</v>
      </c>
      <c r="J38" s="6">
        <v>2000</v>
      </c>
    </row>
    <row r="39" spans="1:10" s="2" customFormat="1" ht="50.45" customHeight="1" x14ac:dyDescent="0.25">
      <c r="A39" s="1">
        <v>7</v>
      </c>
      <c r="B39" s="193" t="s">
        <v>111</v>
      </c>
      <c r="C39" s="192" t="s">
        <v>59</v>
      </c>
      <c r="D39" s="93">
        <v>999.3</v>
      </c>
      <c r="E39" s="93">
        <f>F39</f>
        <v>800</v>
      </c>
      <c r="F39" s="93">
        <v>800</v>
      </c>
      <c r="G39" s="160">
        <v>0</v>
      </c>
      <c r="H39" s="160">
        <v>0</v>
      </c>
      <c r="I39" s="109">
        <v>0</v>
      </c>
      <c r="J39" s="109">
        <v>0</v>
      </c>
    </row>
    <row r="40" spans="1:10" s="2" customFormat="1" ht="27.75" customHeight="1" x14ac:dyDescent="0.25">
      <c r="A40" s="49" t="s">
        <v>34</v>
      </c>
      <c r="B40" s="46" t="s">
        <v>37</v>
      </c>
      <c r="C40" s="23"/>
      <c r="D40" s="5">
        <f t="shared" ref="D40:J40" si="3">SUM(D41:D45)</f>
        <v>321478.14</v>
      </c>
      <c r="E40" s="5">
        <f t="shared" si="3"/>
        <v>56379.817000000003</v>
      </c>
      <c r="F40" s="5">
        <f t="shared" si="3"/>
        <v>13000</v>
      </c>
      <c r="G40" s="5">
        <f t="shared" si="3"/>
        <v>115000</v>
      </c>
      <c r="H40" s="5">
        <f t="shared" si="3"/>
        <v>90000</v>
      </c>
      <c r="I40" s="5">
        <f t="shared" si="3"/>
        <v>52379.817000000003</v>
      </c>
      <c r="J40" s="5">
        <f t="shared" si="3"/>
        <v>13000</v>
      </c>
    </row>
    <row r="41" spans="1:10" s="2" customFormat="1" ht="35.450000000000003" customHeight="1" x14ac:dyDescent="0.25">
      <c r="A41" s="1">
        <v>1</v>
      </c>
      <c r="B41" s="92" t="s">
        <v>112</v>
      </c>
      <c r="C41" s="47" t="s">
        <v>59</v>
      </c>
      <c r="D41" s="109">
        <v>217000</v>
      </c>
      <c r="E41" s="109">
        <v>8000</v>
      </c>
      <c r="F41" s="109">
        <v>4000</v>
      </c>
      <c r="G41" s="109">
        <v>25000</v>
      </c>
      <c r="H41" s="109">
        <v>25000</v>
      </c>
      <c r="I41" s="109">
        <v>4000</v>
      </c>
      <c r="J41" s="109">
        <f>+F41</f>
        <v>4000</v>
      </c>
    </row>
    <row r="42" spans="1:10" s="2" customFormat="1" ht="31.5" x14ac:dyDescent="0.25">
      <c r="A42" s="1">
        <v>2</v>
      </c>
      <c r="B42" s="92" t="s">
        <v>113</v>
      </c>
      <c r="C42" s="47" t="s">
        <v>59</v>
      </c>
      <c r="D42" s="6">
        <v>67000</v>
      </c>
      <c r="E42" s="6">
        <f>35379817000/1000000</f>
        <v>35379.817000000003</v>
      </c>
      <c r="F42" s="6">
        <v>5000</v>
      </c>
      <c r="G42" s="6">
        <v>60000</v>
      </c>
      <c r="H42" s="6">
        <v>35000</v>
      </c>
      <c r="I42" s="6">
        <f>+E42</f>
        <v>35379.817000000003</v>
      </c>
      <c r="J42" s="6">
        <f>+F42</f>
        <v>5000</v>
      </c>
    </row>
    <row r="43" spans="1:10" s="2" customFormat="1" ht="31.5" x14ac:dyDescent="0.25">
      <c r="A43" s="1">
        <v>3</v>
      </c>
      <c r="B43" s="92" t="s">
        <v>163</v>
      </c>
      <c r="C43" s="47" t="s">
        <v>58</v>
      </c>
      <c r="D43" s="6">
        <v>14646.838</v>
      </c>
      <c r="E43" s="6">
        <v>8000</v>
      </c>
      <c r="F43" s="6">
        <v>2000</v>
      </c>
      <c r="G43" s="6">
        <v>14500</v>
      </c>
      <c r="H43" s="6">
        <f>+G43</f>
        <v>14500</v>
      </c>
      <c r="I43" s="6">
        <f>+E43</f>
        <v>8000</v>
      </c>
      <c r="J43" s="6">
        <f>+F43</f>
        <v>2000</v>
      </c>
    </row>
    <row r="44" spans="1:10" s="100" customFormat="1" ht="47.25" x14ac:dyDescent="0.25">
      <c r="A44" s="1">
        <v>4</v>
      </c>
      <c r="B44" s="98" t="s">
        <v>135</v>
      </c>
      <c r="C44" s="113" t="s">
        <v>136</v>
      </c>
      <c r="D44" s="99">
        <v>14831.302</v>
      </c>
      <c r="E44" s="99">
        <v>2500</v>
      </c>
      <c r="F44" s="99">
        <v>1000</v>
      </c>
      <c r="G44" s="99">
        <v>8000</v>
      </c>
      <c r="H44" s="99">
        <v>8000</v>
      </c>
      <c r="I44" s="99">
        <f>E44</f>
        <v>2500</v>
      </c>
      <c r="J44" s="99">
        <v>1000</v>
      </c>
    </row>
    <row r="45" spans="1:10" s="2" customFormat="1" ht="48.6" customHeight="1" x14ac:dyDescent="0.25">
      <c r="A45" s="1">
        <v>5</v>
      </c>
      <c r="B45" s="92" t="s">
        <v>115</v>
      </c>
      <c r="C45" s="47" t="s">
        <v>58</v>
      </c>
      <c r="D45" s="6">
        <v>8000</v>
      </c>
      <c r="E45" s="6">
        <v>2500</v>
      </c>
      <c r="F45" s="6">
        <v>1000</v>
      </c>
      <c r="G45" s="6">
        <v>7500</v>
      </c>
      <c r="H45" s="6">
        <v>7500</v>
      </c>
      <c r="I45" s="6">
        <f>E45</f>
        <v>2500</v>
      </c>
      <c r="J45" s="6">
        <v>1000</v>
      </c>
    </row>
    <row r="46" spans="1:10" s="2" customFormat="1" ht="62.1" customHeight="1" x14ac:dyDescent="0.25">
      <c r="A46" s="49" t="s">
        <v>64</v>
      </c>
      <c r="B46" s="110" t="s">
        <v>137</v>
      </c>
      <c r="C46" s="23"/>
      <c r="D46" s="5"/>
      <c r="E46" s="5">
        <f>+F46</f>
        <v>1500</v>
      </c>
      <c r="F46" s="5">
        <v>1500</v>
      </c>
      <c r="G46" s="5">
        <v>1500</v>
      </c>
      <c r="H46" s="5">
        <v>1500</v>
      </c>
      <c r="I46" s="5">
        <v>1500</v>
      </c>
      <c r="J46" s="5">
        <f>I46</f>
        <v>1500</v>
      </c>
    </row>
    <row r="47" spans="1:10" s="51" customFormat="1" ht="36.6" customHeight="1" x14ac:dyDescent="0.25">
      <c r="A47" s="49" t="s">
        <v>65</v>
      </c>
      <c r="B47" s="54" t="s">
        <v>66</v>
      </c>
      <c r="C47" s="55"/>
      <c r="D47" s="5"/>
      <c r="E47" s="5">
        <f t="shared" ref="E47:J47" si="4">SUM(E48:E48)</f>
        <v>7000</v>
      </c>
      <c r="F47" s="5">
        <f t="shared" si="4"/>
        <v>7000</v>
      </c>
      <c r="G47" s="5">
        <f>E47</f>
        <v>7000</v>
      </c>
      <c r="H47" s="5">
        <f>G47</f>
        <v>7000</v>
      </c>
      <c r="I47" s="5">
        <f t="shared" si="4"/>
        <v>7000</v>
      </c>
      <c r="J47" s="5">
        <f t="shared" si="4"/>
        <v>7000</v>
      </c>
    </row>
    <row r="48" spans="1:10" s="2" customFormat="1" ht="42.95" customHeight="1" x14ac:dyDescent="0.25">
      <c r="A48" s="1">
        <v>1</v>
      </c>
      <c r="B48" s="52" t="s">
        <v>138</v>
      </c>
      <c r="C48" s="47" t="s">
        <v>213</v>
      </c>
      <c r="D48" s="6"/>
      <c r="E48" s="6">
        <f>+F48</f>
        <v>7000</v>
      </c>
      <c r="F48" s="3">
        <v>7000</v>
      </c>
      <c r="G48" s="3">
        <v>7000</v>
      </c>
      <c r="H48" s="3">
        <v>7000</v>
      </c>
      <c r="I48" s="3">
        <v>7000</v>
      </c>
      <c r="J48" s="3">
        <v>7000</v>
      </c>
    </row>
    <row r="49" spans="1:10" s="101" customFormat="1" ht="49.5" customHeight="1" x14ac:dyDescent="0.25">
      <c r="A49" s="49" t="s">
        <v>67</v>
      </c>
      <c r="B49" s="54" t="s">
        <v>139</v>
      </c>
      <c r="C49" s="55"/>
      <c r="D49" s="5"/>
      <c r="E49" s="5">
        <v>7000</v>
      </c>
      <c r="F49" s="90">
        <v>7000</v>
      </c>
      <c r="G49" s="90">
        <f>SUM(G50:G55)</f>
        <v>13221.771000000001</v>
      </c>
      <c r="H49" s="90">
        <f>SUM(H50:H55)</f>
        <v>11622.771000000001</v>
      </c>
      <c r="I49" s="90">
        <v>7000</v>
      </c>
      <c r="J49" s="90">
        <v>7000</v>
      </c>
    </row>
    <row r="50" spans="1:10" s="53" customFormat="1" ht="49.5" customHeight="1" x14ac:dyDescent="0.25">
      <c r="A50" s="1">
        <v>1</v>
      </c>
      <c r="B50" s="52" t="s">
        <v>211</v>
      </c>
      <c r="C50" s="47" t="s">
        <v>212</v>
      </c>
      <c r="D50" s="6">
        <v>1599</v>
      </c>
      <c r="E50" s="6">
        <v>1599</v>
      </c>
      <c r="F50" s="3">
        <v>1500</v>
      </c>
      <c r="G50" s="3">
        <f t="shared" ref="G50:G55" si="5">D50</f>
        <v>1599</v>
      </c>
      <c r="H50" s="3">
        <v>0</v>
      </c>
      <c r="I50" s="3">
        <v>1500</v>
      </c>
      <c r="J50" s="3">
        <v>1500</v>
      </c>
    </row>
    <row r="51" spans="1:10" s="53" customFormat="1" ht="37.5" customHeight="1" x14ac:dyDescent="0.25">
      <c r="A51" s="1">
        <v>2</v>
      </c>
      <c r="B51" s="52" t="s">
        <v>140</v>
      </c>
      <c r="C51" s="47" t="s">
        <v>58</v>
      </c>
      <c r="D51" s="6">
        <v>2746.0650000000001</v>
      </c>
      <c r="E51" s="6">
        <v>700</v>
      </c>
      <c r="F51" s="3">
        <v>700</v>
      </c>
      <c r="G51" s="3">
        <f t="shared" si="5"/>
        <v>2746.0650000000001</v>
      </c>
      <c r="H51" s="3">
        <f>G51</f>
        <v>2746.0650000000001</v>
      </c>
      <c r="I51" s="3">
        <f>E51</f>
        <v>700</v>
      </c>
      <c r="J51" s="3">
        <f>F51</f>
        <v>700</v>
      </c>
    </row>
    <row r="52" spans="1:10" s="53" customFormat="1" ht="42.95" customHeight="1" x14ac:dyDescent="0.25">
      <c r="A52" s="1">
        <v>3</v>
      </c>
      <c r="B52" s="52" t="s">
        <v>141</v>
      </c>
      <c r="C52" s="47" t="s">
        <v>58</v>
      </c>
      <c r="D52" s="6">
        <v>2969.7060000000001</v>
      </c>
      <c r="E52" s="6">
        <v>1900</v>
      </c>
      <c r="F52" s="3">
        <v>1900</v>
      </c>
      <c r="G52" s="3">
        <f t="shared" si="5"/>
        <v>2969.7060000000001</v>
      </c>
      <c r="H52" s="3">
        <f>G52</f>
        <v>2969.7060000000001</v>
      </c>
      <c r="I52" s="3">
        <v>1900</v>
      </c>
      <c r="J52" s="3">
        <v>1900</v>
      </c>
    </row>
    <row r="53" spans="1:10" s="53" customFormat="1" ht="42.95" customHeight="1" x14ac:dyDescent="0.25">
      <c r="A53" s="1">
        <v>4</v>
      </c>
      <c r="B53" s="52" t="s">
        <v>142</v>
      </c>
      <c r="C53" s="47" t="s">
        <v>58</v>
      </c>
      <c r="D53" s="6">
        <v>2459</v>
      </c>
      <c r="E53" s="6">
        <v>1800</v>
      </c>
      <c r="F53" s="3">
        <v>1800</v>
      </c>
      <c r="G53" s="3">
        <f t="shared" si="5"/>
        <v>2459</v>
      </c>
      <c r="H53" s="3">
        <f>G53</f>
        <v>2459</v>
      </c>
      <c r="I53" s="3">
        <v>1800</v>
      </c>
      <c r="J53" s="3">
        <v>1800</v>
      </c>
    </row>
    <row r="54" spans="1:10" s="53" customFormat="1" ht="37.5" customHeight="1" x14ac:dyDescent="0.25">
      <c r="A54" s="1">
        <v>5</v>
      </c>
      <c r="B54" s="52" t="s">
        <v>143</v>
      </c>
      <c r="C54" s="47" t="s">
        <v>58</v>
      </c>
      <c r="D54" s="6">
        <v>1103</v>
      </c>
      <c r="E54" s="6">
        <v>500</v>
      </c>
      <c r="F54" s="3">
        <v>500</v>
      </c>
      <c r="G54" s="3">
        <f t="shared" si="5"/>
        <v>1103</v>
      </c>
      <c r="H54" s="3">
        <f>G54</f>
        <v>1103</v>
      </c>
      <c r="I54" s="3">
        <v>500</v>
      </c>
      <c r="J54" s="3">
        <v>500</v>
      </c>
    </row>
    <row r="55" spans="1:10" s="53" customFormat="1" ht="39" customHeight="1" x14ac:dyDescent="0.25">
      <c r="A55" s="1">
        <v>6</v>
      </c>
      <c r="B55" s="52" t="s">
        <v>144</v>
      </c>
      <c r="C55" s="47" t="s">
        <v>58</v>
      </c>
      <c r="D55" s="6">
        <v>2345</v>
      </c>
      <c r="E55" s="6">
        <v>700</v>
      </c>
      <c r="F55" s="3">
        <v>700</v>
      </c>
      <c r="G55" s="3">
        <f t="shared" si="5"/>
        <v>2345</v>
      </c>
      <c r="H55" s="3">
        <f>G55</f>
        <v>2345</v>
      </c>
      <c r="I55" s="3">
        <v>700</v>
      </c>
      <c r="J55" s="3">
        <v>700</v>
      </c>
    </row>
    <row r="56" spans="1:10" s="2" customFormat="1" ht="41.45" customHeight="1" x14ac:dyDescent="0.25">
      <c r="A56" s="1">
        <v>7</v>
      </c>
      <c r="B56" s="193" t="s">
        <v>222</v>
      </c>
      <c r="C56" s="47" t="s">
        <v>58</v>
      </c>
      <c r="D56" s="109">
        <f>3886437000/1000000</f>
        <v>3886.4369999999999</v>
      </c>
      <c r="E56" s="109">
        <v>2300</v>
      </c>
      <c r="F56" s="192">
        <f>E56</f>
        <v>2300</v>
      </c>
      <c r="G56" s="192">
        <v>3720</v>
      </c>
      <c r="H56" s="192">
        <v>3720</v>
      </c>
      <c r="I56" s="192">
        <f>E56</f>
        <v>2300</v>
      </c>
      <c r="J56" s="192">
        <f>I56</f>
        <v>2300</v>
      </c>
    </row>
    <row r="57" spans="1:10" s="101" customFormat="1" ht="63" x14ac:dyDescent="0.25">
      <c r="A57" s="49" t="s">
        <v>99</v>
      </c>
      <c r="B57" s="46" t="s">
        <v>68</v>
      </c>
      <c r="C57" s="55"/>
      <c r="D57" s="22"/>
      <c r="E57" s="5">
        <v>12610</v>
      </c>
      <c r="F57" s="90">
        <v>12610</v>
      </c>
      <c r="G57" s="90">
        <v>12420</v>
      </c>
      <c r="H57" s="90">
        <v>12420</v>
      </c>
      <c r="I57" s="90">
        <f>J57</f>
        <v>9290</v>
      </c>
      <c r="J57" s="90">
        <v>9290</v>
      </c>
    </row>
    <row r="58" spans="1:10" s="2" customFormat="1" ht="27.6" customHeight="1" x14ac:dyDescent="0.25">
      <c r="A58" s="49"/>
      <c r="B58" s="48" t="s">
        <v>8</v>
      </c>
      <c r="C58" s="23"/>
      <c r="D58" s="24">
        <f t="shared" ref="D58:J58" si="6">+D57+D49+D47+D46+D40+D32+D7</f>
        <v>563911.85899999994</v>
      </c>
      <c r="E58" s="24">
        <f t="shared" si="6"/>
        <v>278267.16300000006</v>
      </c>
      <c r="F58" s="24">
        <f t="shared" si="6"/>
        <v>64500</v>
      </c>
      <c r="G58" s="24">
        <f t="shared" si="6"/>
        <v>370647.85499999998</v>
      </c>
      <c r="H58" s="24">
        <f t="shared" si="6"/>
        <v>158482.77100000001</v>
      </c>
      <c r="I58" s="24">
        <f t="shared" si="6"/>
        <v>267918.54500000004</v>
      </c>
      <c r="J58" s="24">
        <f t="shared" si="6"/>
        <v>60151.788</v>
      </c>
    </row>
    <row r="59" spans="1:10" x14ac:dyDescent="0.2">
      <c r="C59" s="56"/>
      <c r="I59" s="58"/>
      <c r="J59" s="58"/>
    </row>
    <row r="60" spans="1:10" ht="23.1" customHeight="1" x14ac:dyDescent="0.25">
      <c r="C60" s="56"/>
      <c r="G60" s="260" t="s">
        <v>9</v>
      </c>
      <c r="H60" s="260"/>
      <c r="I60" s="260"/>
      <c r="J60" s="260"/>
    </row>
    <row r="61" spans="1:10" ht="12" customHeight="1" x14ac:dyDescent="0.2"/>
    <row r="62" spans="1:10" hidden="1" x14ac:dyDescent="0.2"/>
    <row r="63" spans="1:10" ht="2.1" hidden="1" customHeight="1" x14ac:dyDescent="0.2"/>
    <row r="64" spans="1:10" hidden="1" x14ac:dyDescent="0.2"/>
    <row r="65" spans="2:4" hidden="1" x14ac:dyDescent="0.2"/>
    <row r="66" spans="2:4" hidden="1" x14ac:dyDescent="0.2">
      <c r="B66" s="59">
        <f>H58+'PL 2 Ngan sach tinh va TW'!L58</f>
        <v>492350.77100000001</v>
      </c>
      <c r="C66" s="21" t="s">
        <v>49</v>
      </c>
      <c r="D66" s="21"/>
    </row>
    <row r="67" spans="2:4" hidden="1" x14ac:dyDescent="0.2">
      <c r="B67" s="59">
        <v>692000</v>
      </c>
      <c r="C67" s="21" t="s">
        <v>48</v>
      </c>
    </row>
    <row r="68" spans="2:4" hidden="1" x14ac:dyDescent="0.2">
      <c r="B68" s="59"/>
      <c r="C68" s="21" t="s">
        <v>50</v>
      </c>
    </row>
    <row r="69" spans="2:4" hidden="1" x14ac:dyDescent="0.2"/>
    <row r="70" spans="2:4" hidden="1" x14ac:dyDescent="0.2"/>
    <row r="71" spans="2:4" hidden="1" x14ac:dyDescent="0.2"/>
    <row r="72" spans="2:4" hidden="1" x14ac:dyDescent="0.2"/>
    <row r="73" spans="2:4" hidden="1" x14ac:dyDescent="0.2"/>
    <row r="74" spans="2:4" hidden="1" x14ac:dyDescent="0.2"/>
  </sheetData>
  <mergeCells count="17">
    <mergeCell ref="G60:J60"/>
    <mergeCell ref="E5:E6"/>
    <mergeCell ref="F5:F6"/>
    <mergeCell ref="G5:G6"/>
    <mergeCell ref="H5:H6"/>
    <mergeCell ref="I5:I6"/>
    <mergeCell ref="A1:J1"/>
    <mergeCell ref="A2:J2"/>
    <mergeCell ref="I3:J3"/>
    <mergeCell ref="A4:A6"/>
    <mergeCell ref="B4:B6"/>
    <mergeCell ref="C4:C6"/>
    <mergeCell ref="D4:D6"/>
    <mergeCell ref="E4:F4"/>
    <mergeCell ref="G4:H4"/>
    <mergeCell ref="J5:J6"/>
    <mergeCell ref="I4:J4"/>
  </mergeCells>
  <pageMargins left="0.70866141732283472" right="0.19685039370078741" top="0.51181102362204722" bottom="0.51181102362204722" header="0.31496062992125984" footer="0.31496062992125984"/>
  <pageSetup paperSize="9" scale="8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zoomScale="70" zoomScaleNormal="70" workbookViewId="0">
      <selection activeCell="I7" sqref="I7"/>
    </sheetView>
  </sheetViews>
  <sheetFormatPr defaultRowHeight="15.75" x14ac:dyDescent="0.25"/>
  <cols>
    <col min="1" max="1" width="4.5" style="143" customWidth="1"/>
    <col min="2" max="2" width="32.125" style="39" customWidth="1"/>
    <col min="3" max="3" width="17.125" style="39" customWidth="1"/>
    <col min="4" max="4" width="12.375" style="39" customWidth="1"/>
    <col min="5" max="5" width="11" style="39" customWidth="1"/>
    <col min="6" max="6" width="11.5" style="39" customWidth="1"/>
    <col min="7" max="7" width="12.875" style="39" customWidth="1"/>
    <col min="8" max="8" width="12.125" style="144" customWidth="1"/>
    <col min="9" max="9" width="9.125" style="39" bestFit="1" customWidth="1"/>
    <col min="10" max="10" width="11.875" style="104" customWidth="1"/>
    <col min="11" max="11" width="11.875" style="39" customWidth="1"/>
    <col min="12" max="12" width="10.5" style="145" customWidth="1"/>
    <col min="13" max="13" width="11.375" style="39" bestFit="1" customWidth="1"/>
    <col min="14" max="14" width="10.5" style="104" customWidth="1"/>
    <col min="15" max="15" width="5.875" style="39" customWidth="1"/>
    <col min="16" max="16" width="9.125" style="39" hidden="1" customWidth="1"/>
    <col min="17" max="17" width="0.125" style="39" hidden="1" customWidth="1"/>
    <col min="18" max="18" width="1.875" style="39" hidden="1" customWidth="1"/>
    <col min="19" max="19" width="10.5" style="39" hidden="1" customWidth="1"/>
    <col min="20" max="22" width="9.125" style="39" hidden="1" customWidth="1"/>
    <col min="23" max="23" width="13.25" style="39" hidden="1" customWidth="1"/>
    <col min="24" max="28" width="8.875" style="39" hidden="1" customWidth="1"/>
    <col min="29" max="31" width="8.875" style="39"/>
    <col min="32" max="33" width="11.25" style="39" customWidth="1"/>
    <col min="34" max="255" width="8.875" style="39"/>
    <col min="256" max="256" width="4.5" style="39" customWidth="1"/>
    <col min="257" max="257" width="27" style="39" customWidth="1"/>
    <col min="258" max="258" width="8.5" style="39" customWidth="1"/>
    <col min="259" max="259" width="13.875" style="39" customWidth="1"/>
    <col min="260" max="260" width="10" style="39" customWidth="1"/>
    <col min="261" max="261" width="9.125" style="39" customWidth="1"/>
    <col min="262" max="262" width="17.125" style="39" customWidth="1"/>
    <col min="263" max="263" width="18.5" style="39" customWidth="1"/>
    <col min="264" max="264" width="12.125" style="39" customWidth="1"/>
    <col min="265" max="265" width="12.875" style="39" customWidth="1"/>
    <col min="266" max="266" width="17.5" style="39" customWidth="1"/>
    <col min="267" max="267" width="10.5" style="39" customWidth="1"/>
    <col min="268" max="268" width="14.5" style="39" customWidth="1"/>
    <col min="269" max="269" width="10.875" style="39" customWidth="1"/>
    <col min="270" max="270" width="15.875" style="39" customWidth="1"/>
    <col min="271" max="271" width="8.875" style="39" bestFit="1" customWidth="1"/>
    <col min="272" max="511" width="8.875" style="39"/>
    <col min="512" max="512" width="4.5" style="39" customWidth="1"/>
    <col min="513" max="513" width="27" style="39" customWidth="1"/>
    <col min="514" max="514" width="8.5" style="39" customWidth="1"/>
    <col min="515" max="515" width="13.875" style="39" customWidth="1"/>
    <col min="516" max="516" width="10" style="39" customWidth="1"/>
    <col min="517" max="517" width="9.125" style="39" customWidth="1"/>
    <col min="518" max="518" width="17.125" style="39" customWidth="1"/>
    <col min="519" max="519" width="18.5" style="39" customWidth="1"/>
    <col min="520" max="520" width="12.125" style="39" customWidth="1"/>
    <col min="521" max="521" width="12.875" style="39" customWidth="1"/>
    <col min="522" max="522" width="17.5" style="39" customWidth="1"/>
    <col min="523" max="523" width="10.5" style="39" customWidth="1"/>
    <col min="524" max="524" width="14.5" style="39" customWidth="1"/>
    <col min="525" max="525" width="10.875" style="39" customWidth="1"/>
    <col min="526" max="526" width="15.875" style="39" customWidth="1"/>
    <col min="527" max="527" width="8.875" style="39" bestFit="1" customWidth="1"/>
    <col min="528" max="767" width="8.875" style="39"/>
    <col min="768" max="768" width="4.5" style="39" customWidth="1"/>
    <col min="769" max="769" width="27" style="39" customWidth="1"/>
    <col min="770" max="770" width="8.5" style="39" customWidth="1"/>
    <col min="771" max="771" width="13.875" style="39" customWidth="1"/>
    <col min="772" max="772" width="10" style="39" customWidth="1"/>
    <col min="773" max="773" width="9.125" style="39" customWidth="1"/>
    <col min="774" max="774" width="17.125" style="39" customWidth="1"/>
    <col min="775" max="775" width="18.5" style="39" customWidth="1"/>
    <col min="776" max="776" width="12.125" style="39" customWidth="1"/>
    <col min="777" max="777" width="12.875" style="39" customWidth="1"/>
    <col min="778" max="778" width="17.5" style="39" customWidth="1"/>
    <col min="779" max="779" width="10.5" style="39" customWidth="1"/>
    <col min="780" max="780" width="14.5" style="39" customWidth="1"/>
    <col min="781" max="781" width="10.875" style="39" customWidth="1"/>
    <col min="782" max="782" width="15.875" style="39" customWidth="1"/>
    <col min="783" max="783" width="8.875" style="39" bestFit="1" customWidth="1"/>
    <col min="784" max="1023" width="8.875" style="39"/>
    <col min="1024" max="1024" width="4.5" style="39" customWidth="1"/>
    <col min="1025" max="1025" width="27" style="39" customWidth="1"/>
    <col min="1026" max="1026" width="8.5" style="39" customWidth="1"/>
    <col min="1027" max="1027" width="13.875" style="39" customWidth="1"/>
    <col min="1028" max="1028" width="10" style="39" customWidth="1"/>
    <col min="1029" max="1029" width="9.125" style="39" customWidth="1"/>
    <col min="1030" max="1030" width="17.125" style="39" customWidth="1"/>
    <col min="1031" max="1031" width="18.5" style="39" customWidth="1"/>
    <col min="1032" max="1032" width="12.125" style="39" customWidth="1"/>
    <col min="1033" max="1033" width="12.875" style="39" customWidth="1"/>
    <col min="1034" max="1034" width="17.5" style="39" customWidth="1"/>
    <col min="1035" max="1035" width="10.5" style="39" customWidth="1"/>
    <col min="1036" max="1036" width="14.5" style="39" customWidth="1"/>
    <col min="1037" max="1037" width="10.875" style="39" customWidth="1"/>
    <col min="1038" max="1038" width="15.875" style="39" customWidth="1"/>
    <col min="1039" max="1039" width="8.875" style="39" bestFit="1" customWidth="1"/>
    <col min="1040" max="1279" width="8.875" style="39"/>
    <col min="1280" max="1280" width="4.5" style="39" customWidth="1"/>
    <col min="1281" max="1281" width="27" style="39" customWidth="1"/>
    <col min="1282" max="1282" width="8.5" style="39" customWidth="1"/>
    <col min="1283" max="1283" width="13.875" style="39" customWidth="1"/>
    <col min="1284" max="1284" width="10" style="39" customWidth="1"/>
    <col min="1285" max="1285" width="9.125" style="39" customWidth="1"/>
    <col min="1286" max="1286" width="17.125" style="39" customWidth="1"/>
    <col min="1287" max="1287" width="18.5" style="39" customWidth="1"/>
    <col min="1288" max="1288" width="12.125" style="39" customWidth="1"/>
    <col min="1289" max="1289" width="12.875" style="39" customWidth="1"/>
    <col min="1290" max="1290" width="17.5" style="39" customWidth="1"/>
    <col min="1291" max="1291" width="10.5" style="39" customWidth="1"/>
    <col min="1292" max="1292" width="14.5" style="39" customWidth="1"/>
    <col min="1293" max="1293" width="10.875" style="39" customWidth="1"/>
    <col min="1294" max="1294" width="15.875" style="39" customWidth="1"/>
    <col min="1295" max="1295" width="8.875" style="39" bestFit="1" customWidth="1"/>
    <col min="1296" max="1535" width="8.875" style="39"/>
    <col min="1536" max="1536" width="4.5" style="39" customWidth="1"/>
    <col min="1537" max="1537" width="27" style="39" customWidth="1"/>
    <col min="1538" max="1538" width="8.5" style="39" customWidth="1"/>
    <col min="1539" max="1539" width="13.875" style="39" customWidth="1"/>
    <col min="1540" max="1540" width="10" style="39" customWidth="1"/>
    <col min="1541" max="1541" width="9.125" style="39" customWidth="1"/>
    <col min="1542" max="1542" width="17.125" style="39" customWidth="1"/>
    <col min="1543" max="1543" width="18.5" style="39" customWidth="1"/>
    <col min="1544" max="1544" width="12.125" style="39" customWidth="1"/>
    <col min="1545" max="1545" width="12.875" style="39" customWidth="1"/>
    <col min="1546" max="1546" width="17.5" style="39" customWidth="1"/>
    <col min="1547" max="1547" width="10.5" style="39" customWidth="1"/>
    <col min="1548" max="1548" width="14.5" style="39" customWidth="1"/>
    <col min="1549" max="1549" width="10.875" style="39" customWidth="1"/>
    <col min="1550" max="1550" width="15.875" style="39" customWidth="1"/>
    <col min="1551" max="1551" width="8.875" style="39" bestFit="1" customWidth="1"/>
    <col min="1552" max="1791" width="8.875" style="39"/>
    <col min="1792" max="1792" width="4.5" style="39" customWidth="1"/>
    <col min="1793" max="1793" width="27" style="39" customWidth="1"/>
    <col min="1794" max="1794" width="8.5" style="39" customWidth="1"/>
    <col min="1795" max="1795" width="13.875" style="39" customWidth="1"/>
    <col min="1796" max="1796" width="10" style="39" customWidth="1"/>
    <col min="1797" max="1797" width="9.125" style="39" customWidth="1"/>
    <col min="1798" max="1798" width="17.125" style="39" customWidth="1"/>
    <col min="1799" max="1799" width="18.5" style="39" customWidth="1"/>
    <col min="1800" max="1800" width="12.125" style="39" customWidth="1"/>
    <col min="1801" max="1801" width="12.875" style="39" customWidth="1"/>
    <col min="1802" max="1802" width="17.5" style="39" customWidth="1"/>
    <col min="1803" max="1803" width="10.5" style="39" customWidth="1"/>
    <col min="1804" max="1804" width="14.5" style="39" customWidth="1"/>
    <col min="1805" max="1805" width="10.875" style="39" customWidth="1"/>
    <col min="1806" max="1806" width="15.875" style="39" customWidth="1"/>
    <col min="1807" max="1807" width="8.875" style="39" bestFit="1" customWidth="1"/>
    <col min="1808" max="2047" width="8.875" style="39"/>
    <col min="2048" max="2048" width="4.5" style="39" customWidth="1"/>
    <col min="2049" max="2049" width="27" style="39" customWidth="1"/>
    <col min="2050" max="2050" width="8.5" style="39" customWidth="1"/>
    <col min="2051" max="2051" width="13.875" style="39" customWidth="1"/>
    <col min="2052" max="2052" width="10" style="39" customWidth="1"/>
    <col min="2053" max="2053" width="9.125" style="39" customWidth="1"/>
    <col min="2054" max="2054" width="17.125" style="39" customWidth="1"/>
    <col min="2055" max="2055" width="18.5" style="39" customWidth="1"/>
    <col min="2056" max="2056" width="12.125" style="39" customWidth="1"/>
    <col min="2057" max="2057" width="12.875" style="39" customWidth="1"/>
    <col min="2058" max="2058" width="17.5" style="39" customWidth="1"/>
    <col min="2059" max="2059" width="10.5" style="39" customWidth="1"/>
    <col min="2060" max="2060" width="14.5" style="39" customWidth="1"/>
    <col min="2061" max="2061" width="10.875" style="39" customWidth="1"/>
    <col min="2062" max="2062" width="15.875" style="39" customWidth="1"/>
    <col min="2063" max="2063" width="8.875" style="39" bestFit="1" customWidth="1"/>
    <col min="2064" max="2303" width="8.875" style="39"/>
    <col min="2304" max="2304" width="4.5" style="39" customWidth="1"/>
    <col min="2305" max="2305" width="27" style="39" customWidth="1"/>
    <col min="2306" max="2306" width="8.5" style="39" customWidth="1"/>
    <col min="2307" max="2307" width="13.875" style="39" customWidth="1"/>
    <col min="2308" max="2308" width="10" style="39" customWidth="1"/>
    <col min="2309" max="2309" width="9.125" style="39" customWidth="1"/>
    <col min="2310" max="2310" width="17.125" style="39" customWidth="1"/>
    <col min="2311" max="2311" width="18.5" style="39" customWidth="1"/>
    <col min="2312" max="2312" width="12.125" style="39" customWidth="1"/>
    <col min="2313" max="2313" width="12.875" style="39" customWidth="1"/>
    <col min="2314" max="2314" width="17.5" style="39" customWidth="1"/>
    <col min="2315" max="2315" width="10.5" style="39" customWidth="1"/>
    <col min="2316" max="2316" width="14.5" style="39" customWidth="1"/>
    <col min="2317" max="2317" width="10.875" style="39" customWidth="1"/>
    <col min="2318" max="2318" width="15.875" style="39" customWidth="1"/>
    <col min="2319" max="2319" width="8.875" style="39" bestFit="1" customWidth="1"/>
    <col min="2320" max="2559" width="8.875" style="39"/>
    <col min="2560" max="2560" width="4.5" style="39" customWidth="1"/>
    <col min="2561" max="2561" width="27" style="39" customWidth="1"/>
    <col min="2562" max="2562" width="8.5" style="39" customWidth="1"/>
    <col min="2563" max="2563" width="13.875" style="39" customWidth="1"/>
    <col min="2564" max="2564" width="10" style="39" customWidth="1"/>
    <col min="2565" max="2565" width="9.125" style="39" customWidth="1"/>
    <col min="2566" max="2566" width="17.125" style="39" customWidth="1"/>
    <col min="2567" max="2567" width="18.5" style="39" customWidth="1"/>
    <col min="2568" max="2568" width="12.125" style="39" customWidth="1"/>
    <col min="2569" max="2569" width="12.875" style="39" customWidth="1"/>
    <col min="2570" max="2570" width="17.5" style="39" customWidth="1"/>
    <col min="2571" max="2571" width="10.5" style="39" customWidth="1"/>
    <col min="2572" max="2572" width="14.5" style="39" customWidth="1"/>
    <col min="2573" max="2573" width="10.875" style="39" customWidth="1"/>
    <col min="2574" max="2574" width="15.875" style="39" customWidth="1"/>
    <col min="2575" max="2575" width="8.875" style="39" bestFit="1" customWidth="1"/>
    <col min="2576" max="2815" width="8.875" style="39"/>
    <col min="2816" max="2816" width="4.5" style="39" customWidth="1"/>
    <col min="2817" max="2817" width="27" style="39" customWidth="1"/>
    <col min="2818" max="2818" width="8.5" style="39" customWidth="1"/>
    <col min="2819" max="2819" width="13.875" style="39" customWidth="1"/>
    <col min="2820" max="2820" width="10" style="39" customWidth="1"/>
    <col min="2821" max="2821" width="9.125" style="39" customWidth="1"/>
    <col min="2822" max="2822" width="17.125" style="39" customWidth="1"/>
    <col min="2823" max="2823" width="18.5" style="39" customWidth="1"/>
    <col min="2824" max="2824" width="12.125" style="39" customWidth="1"/>
    <col min="2825" max="2825" width="12.875" style="39" customWidth="1"/>
    <col min="2826" max="2826" width="17.5" style="39" customWidth="1"/>
    <col min="2827" max="2827" width="10.5" style="39" customWidth="1"/>
    <col min="2828" max="2828" width="14.5" style="39" customWidth="1"/>
    <col min="2829" max="2829" width="10.875" style="39" customWidth="1"/>
    <col min="2830" max="2830" width="15.875" style="39" customWidth="1"/>
    <col min="2831" max="2831" width="8.875" style="39" bestFit="1" customWidth="1"/>
    <col min="2832" max="3071" width="8.875" style="39"/>
    <col min="3072" max="3072" width="4.5" style="39" customWidth="1"/>
    <col min="3073" max="3073" width="27" style="39" customWidth="1"/>
    <col min="3074" max="3074" width="8.5" style="39" customWidth="1"/>
    <col min="3075" max="3075" width="13.875" style="39" customWidth="1"/>
    <col min="3076" max="3076" width="10" style="39" customWidth="1"/>
    <col min="3077" max="3077" width="9.125" style="39" customWidth="1"/>
    <col min="3078" max="3078" width="17.125" style="39" customWidth="1"/>
    <col min="3079" max="3079" width="18.5" style="39" customWidth="1"/>
    <col min="3080" max="3080" width="12.125" style="39" customWidth="1"/>
    <col min="3081" max="3081" width="12.875" style="39" customWidth="1"/>
    <col min="3082" max="3082" width="17.5" style="39" customWidth="1"/>
    <col min="3083" max="3083" width="10.5" style="39" customWidth="1"/>
    <col min="3084" max="3084" width="14.5" style="39" customWidth="1"/>
    <col min="3085" max="3085" width="10.875" style="39" customWidth="1"/>
    <col min="3086" max="3086" width="15.875" style="39" customWidth="1"/>
    <col min="3087" max="3087" width="8.875" style="39" bestFit="1" customWidth="1"/>
    <col min="3088" max="3327" width="8.875" style="39"/>
    <col min="3328" max="3328" width="4.5" style="39" customWidth="1"/>
    <col min="3329" max="3329" width="27" style="39" customWidth="1"/>
    <col min="3330" max="3330" width="8.5" style="39" customWidth="1"/>
    <col min="3331" max="3331" width="13.875" style="39" customWidth="1"/>
    <col min="3332" max="3332" width="10" style="39" customWidth="1"/>
    <col min="3333" max="3333" width="9.125" style="39" customWidth="1"/>
    <col min="3334" max="3334" width="17.125" style="39" customWidth="1"/>
    <col min="3335" max="3335" width="18.5" style="39" customWidth="1"/>
    <col min="3336" max="3336" width="12.125" style="39" customWidth="1"/>
    <col min="3337" max="3337" width="12.875" style="39" customWidth="1"/>
    <col min="3338" max="3338" width="17.5" style="39" customWidth="1"/>
    <col min="3339" max="3339" width="10.5" style="39" customWidth="1"/>
    <col min="3340" max="3340" width="14.5" style="39" customWidth="1"/>
    <col min="3341" max="3341" width="10.875" style="39" customWidth="1"/>
    <col min="3342" max="3342" width="15.875" style="39" customWidth="1"/>
    <col min="3343" max="3343" width="8.875" style="39" bestFit="1" customWidth="1"/>
    <col min="3344" max="3583" width="8.875" style="39"/>
    <col min="3584" max="3584" width="4.5" style="39" customWidth="1"/>
    <col min="3585" max="3585" width="27" style="39" customWidth="1"/>
    <col min="3586" max="3586" width="8.5" style="39" customWidth="1"/>
    <col min="3587" max="3587" width="13.875" style="39" customWidth="1"/>
    <col min="3588" max="3588" width="10" style="39" customWidth="1"/>
    <col min="3589" max="3589" width="9.125" style="39" customWidth="1"/>
    <col min="3590" max="3590" width="17.125" style="39" customWidth="1"/>
    <col min="3591" max="3591" width="18.5" style="39" customWidth="1"/>
    <col min="3592" max="3592" width="12.125" style="39" customWidth="1"/>
    <col min="3593" max="3593" width="12.875" style="39" customWidth="1"/>
    <col min="3594" max="3594" width="17.5" style="39" customWidth="1"/>
    <col min="3595" max="3595" width="10.5" style="39" customWidth="1"/>
    <col min="3596" max="3596" width="14.5" style="39" customWidth="1"/>
    <col min="3597" max="3597" width="10.875" style="39" customWidth="1"/>
    <col min="3598" max="3598" width="15.875" style="39" customWidth="1"/>
    <col min="3599" max="3599" width="8.875" style="39" bestFit="1" customWidth="1"/>
    <col min="3600" max="3839" width="8.875" style="39"/>
    <col min="3840" max="3840" width="4.5" style="39" customWidth="1"/>
    <col min="3841" max="3841" width="27" style="39" customWidth="1"/>
    <col min="3842" max="3842" width="8.5" style="39" customWidth="1"/>
    <col min="3843" max="3843" width="13.875" style="39" customWidth="1"/>
    <col min="3844" max="3844" width="10" style="39" customWidth="1"/>
    <col min="3845" max="3845" width="9.125" style="39" customWidth="1"/>
    <col min="3846" max="3846" width="17.125" style="39" customWidth="1"/>
    <col min="3847" max="3847" width="18.5" style="39" customWidth="1"/>
    <col min="3848" max="3848" width="12.125" style="39" customWidth="1"/>
    <col min="3849" max="3849" width="12.875" style="39" customWidth="1"/>
    <col min="3850" max="3850" width="17.5" style="39" customWidth="1"/>
    <col min="3851" max="3851" width="10.5" style="39" customWidth="1"/>
    <col min="3852" max="3852" width="14.5" style="39" customWidth="1"/>
    <col min="3853" max="3853" width="10.875" style="39" customWidth="1"/>
    <col min="3854" max="3854" width="15.875" style="39" customWidth="1"/>
    <col min="3855" max="3855" width="8.875" style="39" bestFit="1" customWidth="1"/>
    <col min="3856" max="4095" width="8.875" style="39"/>
    <col min="4096" max="4096" width="4.5" style="39" customWidth="1"/>
    <col min="4097" max="4097" width="27" style="39" customWidth="1"/>
    <col min="4098" max="4098" width="8.5" style="39" customWidth="1"/>
    <col min="4099" max="4099" width="13.875" style="39" customWidth="1"/>
    <col min="4100" max="4100" width="10" style="39" customWidth="1"/>
    <col min="4101" max="4101" width="9.125" style="39" customWidth="1"/>
    <col min="4102" max="4102" width="17.125" style="39" customWidth="1"/>
    <col min="4103" max="4103" width="18.5" style="39" customWidth="1"/>
    <col min="4104" max="4104" width="12.125" style="39" customWidth="1"/>
    <col min="4105" max="4105" width="12.875" style="39" customWidth="1"/>
    <col min="4106" max="4106" width="17.5" style="39" customWidth="1"/>
    <col min="4107" max="4107" width="10.5" style="39" customWidth="1"/>
    <col min="4108" max="4108" width="14.5" style="39" customWidth="1"/>
    <col min="4109" max="4109" width="10.875" style="39" customWidth="1"/>
    <col min="4110" max="4110" width="15.875" style="39" customWidth="1"/>
    <col min="4111" max="4111" width="8.875" style="39" bestFit="1" customWidth="1"/>
    <col min="4112" max="4351" width="8.875" style="39"/>
    <col min="4352" max="4352" width="4.5" style="39" customWidth="1"/>
    <col min="4353" max="4353" width="27" style="39" customWidth="1"/>
    <col min="4354" max="4354" width="8.5" style="39" customWidth="1"/>
    <col min="4355" max="4355" width="13.875" style="39" customWidth="1"/>
    <col min="4356" max="4356" width="10" style="39" customWidth="1"/>
    <col min="4357" max="4357" width="9.125" style="39" customWidth="1"/>
    <col min="4358" max="4358" width="17.125" style="39" customWidth="1"/>
    <col min="4359" max="4359" width="18.5" style="39" customWidth="1"/>
    <col min="4360" max="4360" width="12.125" style="39" customWidth="1"/>
    <col min="4361" max="4361" width="12.875" style="39" customWidth="1"/>
    <col min="4362" max="4362" width="17.5" style="39" customWidth="1"/>
    <col min="4363" max="4363" width="10.5" style="39" customWidth="1"/>
    <col min="4364" max="4364" width="14.5" style="39" customWidth="1"/>
    <col min="4365" max="4365" width="10.875" style="39" customWidth="1"/>
    <col min="4366" max="4366" width="15.875" style="39" customWidth="1"/>
    <col min="4367" max="4367" width="8.875" style="39" bestFit="1" customWidth="1"/>
    <col min="4368" max="4607" width="8.875" style="39"/>
    <col min="4608" max="4608" width="4.5" style="39" customWidth="1"/>
    <col min="4609" max="4609" width="27" style="39" customWidth="1"/>
    <col min="4610" max="4610" width="8.5" style="39" customWidth="1"/>
    <col min="4611" max="4611" width="13.875" style="39" customWidth="1"/>
    <col min="4612" max="4612" width="10" style="39" customWidth="1"/>
    <col min="4613" max="4613" width="9.125" style="39" customWidth="1"/>
    <col min="4614" max="4614" width="17.125" style="39" customWidth="1"/>
    <col min="4615" max="4615" width="18.5" style="39" customWidth="1"/>
    <col min="4616" max="4616" width="12.125" style="39" customWidth="1"/>
    <col min="4617" max="4617" width="12.875" style="39" customWidth="1"/>
    <col min="4618" max="4618" width="17.5" style="39" customWidth="1"/>
    <col min="4619" max="4619" width="10.5" style="39" customWidth="1"/>
    <col min="4620" max="4620" width="14.5" style="39" customWidth="1"/>
    <col min="4621" max="4621" width="10.875" style="39" customWidth="1"/>
    <col min="4622" max="4622" width="15.875" style="39" customWidth="1"/>
    <col min="4623" max="4623" width="8.875" style="39" bestFit="1" customWidth="1"/>
    <col min="4624" max="4863" width="8.875" style="39"/>
    <col min="4864" max="4864" width="4.5" style="39" customWidth="1"/>
    <col min="4865" max="4865" width="27" style="39" customWidth="1"/>
    <col min="4866" max="4866" width="8.5" style="39" customWidth="1"/>
    <col min="4867" max="4867" width="13.875" style="39" customWidth="1"/>
    <col min="4868" max="4868" width="10" style="39" customWidth="1"/>
    <col min="4869" max="4869" width="9.125" style="39" customWidth="1"/>
    <col min="4870" max="4870" width="17.125" style="39" customWidth="1"/>
    <col min="4871" max="4871" width="18.5" style="39" customWidth="1"/>
    <col min="4872" max="4872" width="12.125" style="39" customWidth="1"/>
    <col min="4873" max="4873" width="12.875" style="39" customWidth="1"/>
    <col min="4874" max="4874" width="17.5" style="39" customWidth="1"/>
    <col min="4875" max="4875" width="10.5" style="39" customWidth="1"/>
    <col min="4876" max="4876" width="14.5" style="39" customWidth="1"/>
    <col min="4877" max="4877" width="10.875" style="39" customWidth="1"/>
    <col min="4878" max="4878" width="15.875" style="39" customWidth="1"/>
    <col min="4879" max="4879" width="8.875" style="39" bestFit="1" customWidth="1"/>
    <col min="4880" max="5119" width="8.875" style="39"/>
    <col min="5120" max="5120" width="4.5" style="39" customWidth="1"/>
    <col min="5121" max="5121" width="27" style="39" customWidth="1"/>
    <col min="5122" max="5122" width="8.5" style="39" customWidth="1"/>
    <col min="5123" max="5123" width="13.875" style="39" customWidth="1"/>
    <col min="5124" max="5124" width="10" style="39" customWidth="1"/>
    <col min="5125" max="5125" width="9.125" style="39" customWidth="1"/>
    <col min="5126" max="5126" width="17.125" style="39" customWidth="1"/>
    <col min="5127" max="5127" width="18.5" style="39" customWidth="1"/>
    <col min="5128" max="5128" width="12.125" style="39" customWidth="1"/>
    <col min="5129" max="5129" width="12.875" style="39" customWidth="1"/>
    <col min="5130" max="5130" width="17.5" style="39" customWidth="1"/>
    <col min="5131" max="5131" width="10.5" style="39" customWidth="1"/>
    <col min="5132" max="5132" width="14.5" style="39" customWidth="1"/>
    <col min="5133" max="5133" width="10.875" style="39" customWidth="1"/>
    <col min="5134" max="5134" width="15.875" style="39" customWidth="1"/>
    <col min="5135" max="5135" width="8.875" style="39" bestFit="1" customWidth="1"/>
    <col min="5136" max="5375" width="8.875" style="39"/>
    <col min="5376" max="5376" width="4.5" style="39" customWidth="1"/>
    <col min="5377" max="5377" width="27" style="39" customWidth="1"/>
    <col min="5378" max="5378" width="8.5" style="39" customWidth="1"/>
    <col min="5379" max="5379" width="13.875" style="39" customWidth="1"/>
    <col min="5380" max="5380" width="10" style="39" customWidth="1"/>
    <col min="5381" max="5381" width="9.125" style="39" customWidth="1"/>
    <col min="5382" max="5382" width="17.125" style="39" customWidth="1"/>
    <col min="5383" max="5383" width="18.5" style="39" customWidth="1"/>
    <col min="5384" max="5384" width="12.125" style="39" customWidth="1"/>
    <col min="5385" max="5385" width="12.875" style="39" customWidth="1"/>
    <col min="5386" max="5386" width="17.5" style="39" customWidth="1"/>
    <col min="5387" max="5387" width="10.5" style="39" customWidth="1"/>
    <col min="5388" max="5388" width="14.5" style="39" customWidth="1"/>
    <col min="5389" max="5389" width="10.875" style="39" customWidth="1"/>
    <col min="5390" max="5390" width="15.875" style="39" customWidth="1"/>
    <col min="5391" max="5391" width="8.875" style="39" bestFit="1" customWidth="1"/>
    <col min="5392" max="5631" width="8.875" style="39"/>
    <col min="5632" max="5632" width="4.5" style="39" customWidth="1"/>
    <col min="5633" max="5633" width="27" style="39" customWidth="1"/>
    <col min="5634" max="5634" width="8.5" style="39" customWidth="1"/>
    <col min="5635" max="5635" width="13.875" style="39" customWidth="1"/>
    <col min="5636" max="5636" width="10" style="39" customWidth="1"/>
    <col min="5637" max="5637" width="9.125" style="39" customWidth="1"/>
    <col min="5638" max="5638" width="17.125" style="39" customWidth="1"/>
    <col min="5639" max="5639" width="18.5" style="39" customWidth="1"/>
    <col min="5640" max="5640" width="12.125" style="39" customWidth="1"/>
    <col min="5641" max="5641" width="12.875" style="39" customWidth="1"/>
    <col min="5642" max="5642" width="17.5" style="39" customWidth="1"/>
    <col min="5643" max="5643" width="10.5" style="39" customWidth="1"/>
    <col min="5644" max="5644" width="14.5" style="39" customWidth="1"/>
    <col min="5645" max="5645" width="10.875" style="39" customWidth="1"/>
    <col min="5646" max="5646" width="15.875" style="39" customWidth="1"/>
    <col min="5647" max="5647" width="8.875" style="39" bestFit="1" customWidth="1"/>
    <col min="5648" max="5887" width="8.875" style="39"/>
    <col min="5888" max="5888" width="4.5" style="39" customWidth="1"/>
    <col min="5889" max="5889" width="27" style="39" customWidth="1"/>
    <col min="5890" max="5890" width="8.5" style="39" customWidth="1"/>
    <col min="5891" max="5891" width="13.875" style="39" customWidth="1"/>
    <col min="5892" max="5892" width="10" style="39" customWidth="1"/>
    <col min="5893" max="5893" width="9.125" style="39" customWidth="1"/>
    <col min="5894" max="5894" width="17.125" style="39" customWidth="1"/>
    <col min="5895" max="5895" width="18.5" style="39" customWidth="1"/>
    <col min="5896" max="5896" width="12.125" style="39" customWidth="1"/>
    <col min="5897" max="5897" width="12.875" style="39" customWidth="1"/>
    <col min="5898" max="5898" width="17.5" style="39" customWidth="1"/>
    <col min="5899" max="5899" width="10.5" style="39" customWidth="1"/>
    <col min="5900" max="5900" width="14.5" style="39" customWidth="1"/>
    <col min="5901" max="5901" width="10.875" style="39" customWidth="1"/>
    <col min="5902" max="5902" width="15.875" style="39" customWidth="1"/>
    <col min="5903" max="5903" width="8.875" style="39" bestFit="1" customWidth="1"/>
    <col min="5904" max="6143" width="8.875" style="39"/>
    <col min="6144" max="6144" width="4.5" style="39" customWidth="1"/>
    <col min="6145" max="6145" width="27" style="39" customWidth="1"/>
    <col min="6146" max="6146" width="8.5" style="39" customWidth="1"/>
    <col min="6147" max="6147" width="13.875" style="39" customWidth="1"/>
    <col min="6148" max="6148" width="10" style="39" customWidth="1"/>
    <col min="6149" max="6149" width="9.125" style="39" customWidth="1"/>
    <col min="6150" max="6150" width="17.125" style="39" customWidth="1"/>
    <col min="6151" max="6151" width="18.5" style="39" customWidth="1"/>
    <col min="6152" max="6152" width="12.125" style="39" customWidth="1"/>
    <col min="6153" max="6153" width="12.875" style="39" customWidth="1"/>
    <col min="6154" max="6154" width="17.5" style="39" customWidth="1"/>
    <col min="6155" max="6155" width="10.5" style="39" customWidth="1"/>
    <col min="6156" max="6156" width="14.5" style="39" customWidth="1"/>
    <col min="6157" max="6157" width="10.875" style="39" customWidth="1"/>
    <col min="6158" max="6158" width="15.875" style="39" customWidth="1"/>
    <col min="6159" max="6159" width="8.875" style="39" bestFit="1" customWidth="1"/>
    <col min="6160" max="6399" width="8.875" style="39"/>
    <col min="6400" max="6400" width="4.5" style="39" customWidth="1"/>
    <col min="6401" max="6401" width="27" style="39" customWidth="1"/>
    <col min="6402" max="6402" width="8.5" style="39" customWidth="1"/>
    <col min="6403" max="6403" width="13.875" style="39" customWidth="1"/>
    <col min="6404" max="6404" width="10" style="39" customWidth="1"/>
    <col min="6405" max="6405" width="9.125" style="39" customWidth="1"/>
    <col min="6406" max="6406" width="17.125" style="39" customWidth="1"/>
    <col min="6407" max="6407" width="18.5" style="39" customWidth="1"/>
    <col min="6408" max="6408" width="12.125" style="39" customWidth="1"/>
    <col min="6409" max="6409" width="12.875" style="39" customWidth="1"/>
    <col min="6410" max="6410" width="17.5" style="39" customWidth="1"/>
    <col min="6411" max="6411" width="10.5" style="39" customWidth="1"/>
    <col min="6412" max="6412" width="14.5" style="39" customWidth="1"/>
    <col min="6413" max="6413" width="10.875" style="39" customWidth="1"/>
    <col min="6414" max="6414" width="15.875" style="39" customWidth="1"/>
    <col min="6415" max="6415" width="8.875" style="39" bestFit="1" customWidth="1"/>
    <col min="6416" max="6655" width="8.875" style="39"/>
    <col min="6656" max="6656" width="4.5" style="39" customWidth="1"/>
    <col min="6657" max="6657" width="27" style="39" customWidth="1"/>
    <col min="6658" max="6658" width="8.5" style="39" customWidth="1"/>
    <col min="6659" max="6659" width="13.875" style="39" customWidth="1"/>
    <col min="6660" max="6660" width="10" style="39" customWidth="1"/>
    <col min="6661" max="6661" width="9.125" style="39" customWidth="1"/>
    <col min="6662" max="6662" width="17.125" style="39" customWidth="1"/>
    <col min="6663" max="6663" width="18.5" style="39" customWidth="1"/>
    <col min="6664" max="6664" width="12.125" style="39" customWidth="1"/>
    <col min="6665" max="6665" width="12.875" style="39" customWidth="1"/>
    <col min="6666" max="6666" width="17.5" style="39" customWidth="1"/>
    <col min="6667" max="6667" width="10.5" style="39" customWidth="1"/>
    <col min="6668" max="6668" width="14.5" style="39" customWidth="1"/>
    <col min="6669" max="6669" width="10.875" style="39" customWidth="1"/>
    <col min="6670" max="6670" width="15.875" style="39" customWidth="1"/>
    <col min="6671" max="6671" width="8.875" style="39" bestFit="1" customWidth="1"/>
    <col min="6672" max="6911" width="8.875" style="39"/>
    <col min="6912" max="6912" width="4.5" style="39" customWidth="1"/>
    <col min="6913" max="6913" width="27" style="39" customWidth="1"/>
    <col min="6914" max="6914" width="8.5" style="39" customWidth="1"/>
    <col min="6915" max="6915" width="13.875" style="39" customWidth="1"/>
    <col min="6916" max="6916" width="10" style="39" customWidth="1"/>
    <col min="6917" max="6917" width="9.125" style="39" customWidth="1"/>
    <col min="6918" max="6918" width="17.125" style="39" customWidth="1"/>
    <col min="6919" max="6919" width="18.5" style="39" customWidth="1"/>
    <col min="6920" max="6920" width="12.125" style="39" customWidth="1"/>
    <col min="6921" max="6921" width="12.875" style="39" customWidth="1"/>
    <col min="6922" max="6922" width="17.5" style="39" customWidth="1"/>
    <col min="6923" max="6923" width="10.5" style="39" customWidth="1"/>
    <col min="6924" max="6924" width="14.5" style="39" customWidth="1"/>
    <col min="6925" max="6925" width="10.875" style="39" customWidth="1"/>
    <col min="6926" max="6926" width="15.875" style="39" customWidth="1"/>
    <col min="6927" max="6927" width="8.875" style="39" bestFit="1" customWidth="1"/>
    <col min="6928" max="7167" width="8.875" style="39"/>
    <col min="7168" max="7168" width="4.5" style="39" customWidth="1"/>
    <col min="7169" max="7169" width="27" style="39" customWidth="1"/>
    <col min="7170" max="7170" width="8.5" style="39" customWidth="1"/>
    <col min="7171" max="7171" width="13.875" style="39" customWidth="1"/>
    <col min="7172" max="7172" width="10" style="39" customWidth="1"/>
    <col min="7173" max="7173" width="9.125" style="39" customWidth="1"/>
    <col min="7174" max="7174" width="17.125" style="39" customWidth="1"/>
    <col min="7175" max="7175" width="18.5" style="39" customWidth="1"/>
    <col min="7176" max="7176" width="12.125" style="39" customWidth="1"/>
    <col min="7177" max="7177" width="12.875" style="39" customWidth="1"/>
    <col min="7178" max="7178" width="17.5" style="39" customWidth="1"/>
    <col min="7179" max="7179" width="10.5" style="39" customWidth="1"/>
    <col min="7180" max="7180" width="14.5" style="39" customWidth="1"/>
    <col min="7181" max="7181" width="10.875" style="39" customWidth="1"/>
    <col min="7182" max="7182" width="15.875" style="39" customWidth="1"/>
    <col min="7183" max="7183" width="8.875" style="39" bestFit="1" customWidth="1"/>
    <col min="7184" max="7423" width="8.875" style="39"/>
    <col min="7424" max="7424" width="4.5" style="39" customWidth="1"/>
    <col min="7425" max="7425" width="27" style="39" customWidth="1"/>
    <col min="7426" max="7426" width="8.5" style="39" customWidth="1"/>
    <col min="7427" max="7427" width="13.875" style="39" customWidth="1"/>
    <col min="7428" max="7428" width="10" style="39" customWidth="1"/>
    <col min="7429" max="7429" width="9.125" style="39" customWidth="1"/>
    <col min="7430" max="7430" width="17.125" style="39" customWidth="1"/>
    <col min="7431" max="7431" width="18.5" style="39" customWidth="1"/>
    <col min="7432" max="7432" width="12.125" style="39" customWidth="1"/>
    <col min="7433" max="7433" width="12.875" style="39" customWidth="1"/>
    <col min="7434" max="7434" width="17.5" style="39" customWidth="1"/>
    <col min="7435" max="7435" width="10.5" style="39" customWidth="1"/>
    <col min="7436" max="7436" width="14.5" style="39" customWidth="1"/>
    <col min="7437" max="7437" width="10.875" style="39" customWidth="1"/>
    <col min="7438" max="7438" width="15.875" style="39" customWidth="1"/>
    <col min="7439" max="7439" width="8.875" style="39" bestFit="1" customWidth="1"/>
    <col min="7440" max="7679" width="8.875" style="39"/>
    <col min="7680" max="7680" width="4.5" style="39" customWidth="1"/>
    <col min="7681" max="7681" width="27" style="39" customWidth="1"/>
    <col min="7682" max="7682" width="8.5" style="39" customWidth="1"/>
    <col min="7683" max="7683" width="13.875" style="39" customWidth="1"/>
    <col min="7684" max="7684" width="10" style="39" customWidth="1"/>
    <col min="7685" max="7685" width="9.125" style="39" customWidth="1"/>
    <col min="7686" max="7686" width="17.125" style="39" customWidth="1"/>
    <col min="7687" max="7687" width="18.5" style="39" customWidth="1"/>
    <col min="7688" max="7688" width="12.125" style="39" customWidth="1"/>
    <col min="7689" max="7689" width="12.875" style="39" customWidth="1"/>
    <col min="7690" max="7690" width="17.5" style="39" customWidth="1"/>
    <col min="7691" max="7691" width="10.5" style="39" customWidth="1"/>
    <col min="7692" max="7692" width="14.5" style="39" customWidth="1"/>
    <col min="7693" max="7693" width="10.875" style="39" customWidth="1"/>
    <col min="7694" max="7694" width="15.875" style="39" customWidth="1"/>
    <col min="7695" max="7695" width="8.875" style="39" bestFit="1" customWidth="1"/>
    <col min="7696" max="7935" width="8.875" style="39"/>
    <col min="7936" max="7936" width="4.5" style="39" customWidth="1"/>
    <col min="7937" max="7937" width="27" style="39" customWidth="1"/>
    <col min="7938" max="7938" width="8.5" style="39" customWidth="1"/>
    <col min="7939" max="7939" width="13.875" style="39" customWidth="1"/>
    <col min="7940" max="7940" width="10" style="39" customWidth="1"/>
    <col min="7941" max="7941" width="9.125" style="39" customWidth="1"/>
    <col min="7942" max="7942" width="17.125" style="39" customWidth="1"/>
    <col min="7943" max="7943" width="18.5" style="39" customWidth="1"/>
    <col min="7944" max="7944" width="12.125" style="39" customWidth="1"/>
    <col min="7945" max="7945" width="12.875" style="39" customWidth="1"/>
    <col min="7946" max="7946" width="17.5" style="39" customWidth="1"/>
    <col min="7947" max="7947" width="10.5" style="39" customWidth="1"/>
    <col min="7948" max="7948" width="14.5" style="39" customWidth="1"/>
    <col min="7949" max="7949" width="10.875" style="39" customWidth="1"/>
    <col min="7950" max="7950" width="15.875" style="39" customWidth="1"/>
    <col min="7951" max="7951" width="8.875" style="39" bestFit="1" customWidth="1"/>
    <col min="7952" max="8191" width="8.875" style="39"/>
    <col min="8192" max="8192" width="4.5" style="39" customWidth="1"/>
    <col min="8193" max="8193" width="27" style="39" customWidth="1"/>
    <col min="8194" max="8194" width="8.5" style="39" customWidth="1"/>
    <col min="8195" max="8195" width="13.875" style="39" customWidth="1"/>
    <col min="8196" max="8196" width="10" style="39" customWidth="1"/>
    <col min="8197" max="8197" width="9.125" style="39" customWidth="1"/>
    <col min="8198" max="8198" width="17.125" style="39" customWidth="1"/>
    <col min="8199" max="8199" width="18.5" style="39" customWidth="1"/>
    <col min="8200" max="8200" width="12.125" style="39" customWidth="1"/>
    <col min="8201" max="8201" width="12.875" style="39" customWidth="1"/>
    <col min="8202" max="8202" width="17.5" style="39" customWidth="1"/>
    <col min="8203" max="8203" width="10.5" style="39" customWidth="1"/>
    <col min="8204" max="8204" width="14.5" style="39" customWidth="1"/>
    <col min="8205" max="8205" width="10.875" style="39" customWidth="1"/>
    <col min="8206" max="8206" width="15.875" style="39" customWidth="1"/>
    <col min="8207" max="8207" width="8.875" style="39" bestFit="1" customWidth="1"/>
    <col min="8208" max="8447" width="8.875" style="39"/>
    <col min="8448" max="8448" width="4.5" style="39" customWidth="1"/>
    <col min="8449" max="8449" width="27" style="39" customWidth="1"/>
    <col min="8450" max="8450" width="8.5" style="39" customWidth="1"/>
    <col min="8451" max="8451" width="13.875" style="39" customWidth="1"/>
    <col min="8452" max="8452" width="10" style="39" customWidth="1"/>
    <col min="8453" max="8453" width="9.125" style="39" customWidth="1"/>
    <col min="8454" max="8454" width="17.125" style="39" customWidth="1"/>
    <col min="8455" max="8455" width="18.5" style="39" customWidth="1"/>
    <col min="8456" max="8456" width="12.125" style="39" customWidth="1"/>
    <col min="8457" max="8457" width="12.875" style="39" customWidth="1"/>
    <col min="8458" max="8458" width="17.5" style="39" customWidth="1"/>
    <col min="8459" max="8459" width="10.5" style="39" customWidth="1"/>
    <col min="8460" max="8460" width="14.5" style="39" customWidth="1"/>
    <col min="8461" max="8461" width="10.875" style="39" customWidth="1"/>
    <col min="8462" max="8462" width="15.875" style="39" customWidth="1"/>
    <col min="8463" max="8463" width="8.875" style="39" bestFit="1" customWidth="1"/>
    <col min="8464" max="8703" width="8.875" style="39"/>
    <col min="8704" max="8704" width="4.5" style="39" customWidth="1"/>
    <col min="8705" max="8705" width="27" style="39" customWidth="1"/>
    <col min="8706" max="8706" width="8.5" style="39" customWidth="1"/>
    <col min="8707" max="8707" width="13.875" style="39" customWidth="1"/>
    <col min="8708" max="8708" width="10" style="39" customWidth="1"/>
    <col min="8709" max="8709" width="9.125" style="39" customWidth="1"/>
    <col min="8710" max="8710" width="17.125" style="39" customWidth="1"/>
    <col min="8711" max="8711" width="18.5" style="39" customWidth="1"/>
    <col min="8712" max="8712" width="12.125" style="39" customWidth="1"/>
    <col min="8713" max="8713" width="12.875" style="39" customWidth="1"/>
    <col min="8714" max="8714" width="17.5" style="39" customWidth="1"/>
    <col min="8715" max="8715" width="10.5" style="39" customWidth="1"/>
    <col min="8716" max="8716" width="14.5" style="39" customWidth="1"/>
    <col min="8717" max="8717" width="10.875" style="39" customWidth="1"/>
    <col min="8718" max="8718" width="15.875" style="39" customWidth="1"/>
    <col min="8719" max="8719" width="8.875" style="39" bestFit="1" customWidth="1"/>
    <col min="8720" max="8959" width="8.875" style="39"/>
    <col min="8960" max="8960" width="4.5" style="39" customWidth="1"/>
    <col min="8961" max="8961" width="27" style="39" customWidth="1"/>
    <col min="8962" max="8962" width="8.5" style="39" customWidth="1"/>
    <col min="8963" max="8963" width="13.875" style="39" customWidth="1"/>
    <col min="8964" max="8964" width="10" style="39" customWidth="1"/>
    <col min="8965" max="8965" width="9.125" style="39" customWidth="1"/>
    <col min="8966" max="8966" width="17.125" style="39" customWidth="1"/>
    <col min="8967" max="8967" width="18.5" style="39" customWidth="1"/>
    <col min="8968" max="8968" width="12.125" style="39" customWidth="1"/>
    <col min="8969" max="8969" width="12.875" style="39" customWidth="1"/>
    <col min="8970" max="8970" width="17.5" style="39" customWidth="1"/>
    <col min="8971" max="8971" width="10.5" style="39" customWidth="1"/>
    <col min="8972" max="8972" width="14.5" style="39" customWidth="1"/>
    <col min="8973" max="8973" width="10.875" style="39" customWidth="1"/>
    <col min="8974" max="8974" width="15.875" style="39" customWidth="1"/>
    <col min="8975" max="8975" width="8.875" style="39" bestFit="1" customWidth="1"/>
    <col min="8976" max="9215" width="8.875" style="39"/>
    <col min="9216" max="9216" width="4.5" style="39" customWidth="1"/>
    <col min="9217" max="9217" width="27" style="39" customWidth="1"/>
    <col min="9218" max="9218" width="8.5" style="39" customWidth="1"/>
    <col min="9219" max="9219" width="13.875" style="39" customWidth="1"/>
    <col min="9220" max="9220" width="10" style="39" customWidth="1"/>
    <col min="9221" max="9221" width="9.125" style="39" customWidth="1"/>
    <col min="9222" max="9222" width="17.125" style="39" customWidth="1"/>
    <col min="9223" max="9223" width="18.5" style="39" customWidth="1"/>
    <col min="9224" max="9224" width="12.125" style="39" customWidth="1"/>
    <col min="9225" max="9225" width="12.875" style="39" customWidth="1"/>
    <col min="9226" max="9226" width="17.5" style="39" customWidth="1"/>
    <col min="9227" max="9227" width="10.5" style="39" customWidth="1"/>
    <col min="9228" max="9228" width="14.5" style="39" customWidth="1"/>
    <col min="9229" max="9229" width="10.875" style="39" customWidth="1"/>
    <col min="9230" max="9230" width="15.875" style="39" customWidth="1"/>
    <col min="9231" max="9231" width="8.875" style="39" bestFit="1" customWidth="1"/>
    <col min="9232" max="9471" width="8.875" style="39"/>
    <col min="9472" max="9472" width="4.5" style="39" customWidth="1"/>
    <col min="9473" max="9473" width="27" style="39" customWidth="1"/>
    <col min="9474" max="9474" width="8.5" style="39" customWidth="1"/>
    <col min="9475" max="9475" width="13.875" style="39" customWidth="1"/>
    <col min="9476" max="9476" width="10" style="39" customWidth="1"/>
    <col min="9477" max="9477" width="9.125" style="39" customWidth="1"/>
    <col min="9478" max="9478" width="17.125" style="39" customWidth="1"/>
    <col min="9479" max="9479" width="18.5" style="39" customWidth="1"/>
    <col min="9480" max="9480" width="12.125" style="39" customWidth="1"/>
    <col min="9481" max="9481" width="12.875" style="39" customWidth="1"/>
    <col min="9482" max="9482" width="17.5" style="39" customWidth="1"/>
    <col min="9483" max="9483" width="10.5" style="39" customWidth="1"/>
    <col min="9484" max="9484" width="14.5" style="39" customWidth="1"/>
    <col min="9485" max="9485" width="10.875" style="39" customWidth="1"/>
    <col min="9486" max="9486" width="15.875" style="39" customWidth="1"/>
    <col min="9487" max="9487" width="8.875" style="39" bestFit="1" customWidth="1"/>
    <col min="9488" max="9727" width="8.875" style="39"/>
    <col min="9728" max="9728" width="4.5" style="39" customWidth="1"/>
    <col min="9729" max="9729" width="27" style="39" customWidth="1"/>
    <col min="9730" max="9730" width="8.5" style="39" customWidth="1"/>
    <col min="9731" max="9731" width="13.875" style="39" customWidth="1"/>
    <col min="9732" max="9732" width="10" style="39" customWidth="1"/>
    <col min="9733" max="9733" width="9.125" style="39" customWidth="1"/>
    <col min="9734" max="9734" width="17.125" style="39" customWidth="1"/>
    <col min="9735" max="9735" width="18.5" style="39" customWidth="1"/>
    <col min="9736" max="9736" width="12.125" style="39" customWidth="1"/>
    <col min="9737" max="9737" width="12.875" style="39" customWidth="1"/>
    <col min="9738" max="9738" width="17.5" style="39" customWidth="1"/>
    <col min="9739" max="9739" width="10.5" style="39" customWidth="1"/>
    <col min="9740" max="9740" width="14.5" style="39" customWidth="1"/>
    <col min="9741" max="9741" width="10.875" style="39" customWidth="1"/>
    <col min="9742" max="9742" width="15.875" style="39" customWidth="1"/>
    <col min="9743" max="9743" width="8.875" style="39" bestFit="1" customWidth="1"/>
    <col min="9744" max="9983" width="8.875" style="39"/>
    <col min="9984" max="9984" width="4.5" style="39" customWidth="1"/>
    <col min="9985" max="9985" width="27" style="39" customWidth="1"/>
    <col min="9986" max="9986" width="8.5" style="39" customWidth="1"/>
    <col min="9987" max="9987" width="13.875" style="39" customWidth="1"/>
    <col min="9988" max="9988" width="10" style="39" customWidth="1"/>
    <col min="9989" max="9989" width="9.125" style="39" customWidth="1"/>
    <col min="9990" max="9990" width="17.125" style="39" customWidth="1"/>
    <col min="9991" max="9991" width="18.5" style="39" customWidth="1"/>
    <col min="9992" max="9992" width="12.125" style="39" customWidth="1"/>
    <col min="9993" max="9993" width="12.875" style="39" customWidth="1"/>
    <col min="9994" max="9994" width="17.5" style="39" customWidth="1"/>
    <col min="9995" max="9995" width="10.5" style="39" customWidth="1"/>
    <col min="9996" max="9996" width="14.5" style="39" customWidth="1"/>
    <col min="9997" max="9997" width="10.875" style="39" customWidth="1"/>
    <col min="9998" max="9998" width="15.875" style="39" customWidth="1"/>
    <col min="9999" max="9999" width="8.875" style="39" bestFit="1" customWidth="1"/>
    <col min="10000" max="10239" width="8.875" style="39"/>
    <col min="10240" max="10240" width="4.5" style="39" customWidth="1"/>
    <col min="10241" max="10241" width="27" style="39" customWidth="1"/>
    <col min="10242" max="10242" width="8.5" style="39" customWidth="1"/>
    <col min="10243" max="10243" width="13.875" style="39" customWidth="1"/>
    <col min="10244" max="10244" width="10" style="39" customWidth="1"/>
    <col min="10245" max="10245" width="9.125" style="39" customWidth="1"/>
    <col min="10246" max="10246" width="17.125" style="39" customWidth="1"/>
    <col min="10247" max="10247" width="18.5" style="39" customWidth="1"/>
    <col min="10248" max="10248" width="12.125" style="39" customWidth="1"/>
    <col min="10249" max="10249" width="12.875" style="39" customWidth="1"/>
    <col min="10250" max="10250" width="17.5" style="39" customWidth="1"/>
    <col min="10251" max="10251" width="10.5" style="39" customWidth="1"/>
    <col min="10252" max="10252" width="14.5" style="39" customWidth="1"/>
    <col min="10253" max="10253" width="10.875" style="39" customWidth="1"/>
    <col min="10254" max="10254" width="15.875" style="39" customWidth="1"/>
    <col min="10255" max="10255" width="8.875" style="39" bestFit="1" customWidth="1"/>
    <col min="10256" max="10495" width="8.875" style="39"/>
    <col min="10496" max="10496" width="4.5" style="39" customWidth="1"/>
    <col min="10497" max="10497" width="27" style="39" customWidth="1"/>
    <col min="10498" max="10498" width="8.5" style="39" customWidth="1"/>
    <col min="10499" max="10499" width="13.875" style="39" customWidth="1"/>
    <col min="10500" max="10500" width="10" style="39" customWidth="1"/>
    <col min="10501" max="10501" width="9.125" style="39" customWidth="1"/>
    <col min="10502" max="10502" width="17.125" style="39" customWidth="1"/>
    <col min="10503" max="10503" width="18.5" style="39" customWidth="1"/>
    <col min="10504" max="10504" width="12.125" style="39" customWidth="1"/>
    <col min="10505" max="10505" width="12.875" style="39" customWidth="1"/>
    <col min="10506" max="10506" width="17.5" style="39" customWidth="1"/>
    <col min="10507" max="10507" width="10.5" style="39" customWidth="1"/>
    <col min="10508" max="10508" width="14.5" style="39" customWidth="1"/>
    <col min="10509" max="10509" width="10.875" style="39" customWidth="1"/>
    <col min="10510" max="10510" width="15.875" style="39" customWidth="1"/>
    <col min="10511" max="10511" width="8.875" style="39" bestFit="1" customWidth="1"/>
    <col min="10512" max="10751" width="8.875" style="39"/>
    <col min="10752" max="10752" width="4.5" style="39" customWidth="1"/>
    <col min="10753" max="10753" width="27" style="39" customWidth="1"/>
    <col min="10754" max="10754" width="8.5" style="39" customWidth="1"/>
    <col min="10755" max="10755" width="13.875" style="39" customWidth="1"/>
    <col min="10756" max="10756" width="10" style="39" customWidth="1"/>
    <col min="10757" max="10757" width="9.125" style="39" customWidth="1"/>
    <col min="10758" max="10758" width="17.125" style="39" customWidth="1"/>
    <col min="10759" max="10759" width="18.5" style="39" customWidth="1"/>
    <col min="10760" max="10760" width="12.125" style="39" customWidth="1"/>
    <col min="10761" max="10761" width="12.875" style="39" customWidth="1"/>
    <col min="10762" max="10762" width="17.5" style="39" customWidth="1"/>
    <col min="10763" max="10763" width="10.5" style="39" customWidth="1"/>
    <col min="10764" max="10764" width="14.5" style="39" customWidth="1"/>
    <col min="10765" max="10765" width="10.875" style="39" customWidth="1"/>
    <col min="10766" max="10766" width="15.875" style="39" customWidth="1"/>
    <col min="10767" max="10767" width="8.875" style="39" bestFit="1" customWidth="1"/>
    <col min="10768" max="11007" width="8.875" style="39"/>
    <col min="11008" max="11008" width="4.5" style="39" customWidth="1"/>
    <col min="11009" max="11009" width="27" style="39" customWidth="1"/>
    <col min="11010" max="11010" width="8.5" style="39" customWidth="1"/>
    <col min="11011" max="11011" width="13.875" style="39" customWidth="1"/>
    <col min="11012" max="11012" width="10" style="39" customWidth="1"/>
    <col min="11013" max="11013" width="9.125" style="39" customWidth="1"/>
    <col min="11014" max="11014" width="17.125" style="39" customWidth="1"/>
    <col min="11015" max="11015" width="18.5" style="39" customWidth="1"/>
    <col min="11016" max="11016" width="12.125" style="39" customWidth="1"/>
    <col min="11017" max="11017" width="12.875" style="39" customWidth="1"/>
    <col min="11018" max="11018" width="17.5" style="39" customWidth="1"/>
    <col min="11019" max="11019" width="10.5" style="39" customWidth="1"/>
    <col min="11020" max="11020" width="14.5" style="39" customWidth="1"/>
    <col min="11021" max="11021" width="10.875" style="39" customWidth="1"/>
    <col min="11022" max="11022" width="15.875" style="39" customWidth="1"/>
    <col min="11023" max="11023" width="8.875" style="39" bestFit="1" customWidth="1"/>
    <col min="11024" max="11263" width="8.875" style="39"/>
    <col min="11264" max="11264" width="4.5" style="39" customWidth="1"/>
    <col min="11265" max="11265" width="27" style="39" customWidth="1"/>
    <col min="11266" max="11266" width="8.5" style="39" customWidth="1"/>
    <col min="11267" max="11267" width="13.875" style="39" customWidth="1"/>
    <col min="11268" max="11268" width="10" style="39" customWidth="1"/>
    <col min="11269" max="11269" width="9.125" style="39" customWidth="1"/>
    <col min="11270" max="11270" width="17.125" style="39" customWidth="1"/>
    <col min="11271" max="11271" width="18.5" style="39" customWidth="1"/>
    <col min="11272" max="11272" width="12.125" style="39" customWidth="1"/>
    <col min="11273" max="11273" width="12.875" style="39" customWidth="1"/>
    <col min="11274" max="11274" width="17.5" style="39" customWidth="1"/>
    <col min="11275" max="11275" width="10.5" style="39" customWidth="1"/>
    <col min="11276" max="11276" width="14.5" style="39" customWidth="1"/>
    <col min="11277" max="11277" width="10.875" style="39" customWidth="1"/>
    <col min="11278" max="11278" width="15.875" style="39" customWidth="1"/>
    <col min="11279" max="11279" width="8.875" style="39" bestFit="1" customWidth="1"/>
    <col min="11280" max="11519" width="8.875" style="39"/>
    <col min="11520" max="11520" width="4.5" style="39" customWidth="1"/>
    <col min="11521" max="11521" width="27" style="39" customWidth="1"/>
    <col min="11522" max="11522" width="8.5" style="39" customWidth="1"/>
    <col min="11523" max="11523" width="13.875" style="39" customWidth="1"/>
    <col min="11524" max="11524" width="10" style="39" customWidth="1"/>
    <col min="11525" max="11525" width="9.125" style="39" customWidth="1"/>
    <col min="11526" max="11526" width="17.125" style="39" customWidth="1"/>
    <col min="11527" max="11527" width="18.5" style="39" customWidth="1"/>
    <col min="11528" max="11528" width="12.125" style="39" customWidth="1"/>
    <col min="11529" max="11529" width="12.875" style="39" customWidth="1"/>
    <col min="11530" max="11530" width="17.5" style="39" customWidth="1"/>
    <col min="11531" max="11531" width="10.5" style="39" customWidth="1"/>
    <col min="11532" max="11532" width="14.5" style="39" customWidth="1"/>
    <col min="11533" max="11533" width="10.875" style="39" customWidth="1"/>
    <col min="11534" max="11534" width="15.875" style="39" customWidth="1"/>
    <col min="11535" max="11535" width="8.875" style="39" bestFit="1" customWidth="1"/>
    <col min="11536" max="11775" width="8.875" style="39"/>
    <col min="11776" max="11776" width="4.5" style="39" customWidth="1"/>
    <col min="11777" max="11777" width="27" style="39" customWidth="1"/>
    <col min="11778" max="11778" width="8.5" style="39" customWidth="1"/>
    <col min="11779" max="11779" width="13.875" style="39" customWidth="1"/>
    <col min="11780" max="11780" width="10" style="39" customWidth="1"/>
    <col min="11781" max="11781" width="9.125" style="39" customWidth="1"/>
    <col min="11782" max="11782" width="17.125" style="39" customWidth="1"/>
    <col min="11783" max="11783" width="18.5" style="39" customWidth="1"/>
    <col min="11784" max="11784" width="12.125" style="39" customWidth="1"/>
    <col min="11785" max="11785" width="12.875" style="39" customWidth="1"/>
    <col min="11786" max="11786" width="17.5" style="39" customWidth="1"/>
    <col min="11787" max="11787" width="10.5" style="39" customWidth="1"/>
    <col min="11788" max="11788" width="14.5" style="39" customWidth="1"/>
    <col min="11789" max="11789" width="10.875" style="39" customWidth="1"/>
    <col min="11790" max="11790" width="15.875" style="39" customWidth="1"/>
    <col min="11791" max="11791" width="8.875" style="39" bestFit="1" customWidth="1"/>
    <col min="11792" max="12031" width="8.875" style="39"/>
    <col min="12032" max="12032" width="4.5" style="39" customWidth="1"/>
    <col min="12033" max="12033" width="27" style="39" customWidth="1"/>
    <col min="12034" max="12034" width="8.5" style="39" customWidth="1"/>
    <col min="12035" max="12035" width="13.875" style="39" customWidth="1"/>
    <col min="12036" max="12036" width="10" style="39" customWidth="1"/>
    <col min="12037" max="12037" width="9.125" style="39" customWidth="1"/>
    <col min="12038" max="12038" width="17.125" style="39" customWidth="1"/>
    <col min="12039" max="12039" width="18.5" style="39" customWidth="1"/>
    <col min="12040" max="12040" width="12.125" style="39" customWidth="1"/>
    <col min="12041" max="12041" width="12.875" style="39" customWidth="1"/>
    <col min="12042" max="12042" width="17.5" style="39" customWidth="1"/>
    <col min="12043" max="12043" width="10.5" style="39" customWidth="1"/>
    <col min="12044" max="12044" width="14.5" style="39" customWidth="1"/>
    <col min="12045" max="12045" width="10.875" style="39" customWidth="1"/>
    <col min="12046" max="12046" width="15.875" style="39" customWidth="1"/>
    <col min="12047" max="12047" width="8.875" style="39" bestFit="1" customWidth="1"/>
    <col min="12048" max="12287" width="8.875" style="39"/>
    <col min="12288" max="12288" width="4.5" style="39" customWidth="1"/>
    <col min="12289" max="12289" width="27" style="39" customWidth="1"/>
    <col min="12290" max="12290" width="8.5" style="39" customWidth="1"/>
    <col min="12291" max="12291" width="13.875" style="39" customWidth="1"/>
    <col min="12292" max="12292" width="10" style="39" customWidth="1"/>
    <col min="12293" max="12293" width="9.125" style="39" customWidth="1"/>
    <col min="12294" max="12294" width="17.125" style="39" customWidth="1"/>
    <col min="12295" max="12295" width="18.5" style="39" customWidth="1"/>
    <col min="12296" max="12296" width="12.125" style="39" customWidth="1"/>
    <col min="12297" max="12297" width="12.875" style="39" customWidth="1"/>
    <col min="12298" max="12298" width="17.5" style="39" customWidth="1"/>
    <col min="12299" max="12299" width="10.5" style="39" customWidth="1"/>
    <col min="12300" max="12300" width="14.5" style="39" customWidth="1"/>
    <col min="12301" max="12301" width="10.875" style="39" customWidth="1"/>
    <col min="12302" max="12302" width="15.875" style="39" customWidth="1"/>
    <col min="12303" max="12303" width="8.875" style="39" bestFit="1" customWidth="1"/>
    <col min="12304" max="12543" width="8.875" style="39"/>
    <col min="12544" max="12544" width="4.5" style="39" customWidth="1"/>
    <col min="12545" max="12545" width="27" style="39" customWidth="1"/>
    <col min="12546" max="12546" width="8.5" style="39" customWidth="1"/>
    <col min="12547" max="12547" width="13.875" style="39" customWidth="1"/>
    <col min="12548" max="12548" width="10" style="39" customWidth="1"/>
    <col min="12549" max="12549" width="9.125" style="39" customWidth="1"/>
    <col min="12550" max="12550" width="17.125" style="39" customWidth="1"/>
    <col min="12551" max="12551" width="18.5" style="39" customWidth="1"/>
    <col min="12552" max="12552" width="12.125" style="39" customWidth="1"/>
    <col min="12553" max="12553" width="12.875" style="39" customWidth="1"/>
    <col min="12554" max="12554" width="17.5" style="39" customWidth="1"/>
    <col min="12555" max="12555" width="10.5" style="39" customWidth="1"/>
    <col min="12556" max="12556" width="14.5" style="39" customWidth="1"/>
    <col min="12557" max="12557" width="10.875" style="39" customWidth="1"/>
    <col min="12558" max="12558" width="15.875" style="39" customWidth="1"/>
    <col min="12559" max="12559" width="8.875" style="39" bestFit="1" customWidth="1"/>
    <col min="12560" max="12799" width="8.875" style="39"/>
    <col min="12800" max="12800" width="4.5" style="39" customWidth="1"/>
    <col min="12801" max="12801" width="27" style="39" customWidth="1"/>
    <col min="12802" max="12802" width="8.5" style="39" customWidth="1"/>
    <col min="12803" max="12803" width="13.875" style="39" customWidth="1"/>
    <col min="12804" max="12804" width="10" style="39" customWidth="1"/>
    <col min="12805" max="12805" width="9.125" style="39" customWidth="1"/>
    <col min="12806" max="12806" width="17.125" style="39" customWidth="1"/>
    <col min="12807" max="12807" width="18.5" style="39" customWidth="1"/>
    <col min="12808" max="12808" width="12.125" style="39" customWidth="1"/>
    <col min="12809" max="12809" width="12.875" style="39" customWidth="1"/>
    <col min="12810" max="12810" width="17.5" style="39" customWidth="1"/>
    <col min="12811" max="12811" width="10.5" style="39" customWidth="1"/>
    <col min="12812" max="12812" width="14.5" style="39" customWidth="1"/>
    <col min="12813" max="12813" width="10.875" style="39" customWidth="1"/>
    <col min="12814" max="12814" width="15.875" style="39" customWidth="1"/>
    <col min="12815" max="12815" width="8.875" style="39" bestFit="1" customWidth="1"/>
    <col min="12816" max="13055" width="8.875" style="39"/>
    <col min="13056" max="13056" width="4.5" style="39" customWidth="1"/>
    <col min="13057" max="13057" width="27" style="39" customWidth="1"/>
    <col min="13058" max="13058" width="8.5" style="39" customWidth="1"/>
    <col min="13059" max="13059" width="13.875" style="39" customWidth="1"/>
    <col min="13060" max="13060" width="10" style="39" customWidth="1"/>
    <col min="13061" max="13061" width="9.125" style="39" customWidth="1"/>
    <col min="13062" max="13062" width="17.125" style="39" customWidth="1"/>
    <col min="13063" max="13063" width="18.5" style="39" customWidth="1"/>
    <col min="13064" max="13064" width="12.125" style="39" customWidth="1"/>
    <col min="13065" max="13065" width="12.875" style="39" customWidth="1"/>
    <col min="13066" max="13066" width="17.5" style="39" customWidth="1"/>
    <col min="13067" max="13067" width="10.5" style="39" customWidth="1"/>
    <col min="13068" max="13068" width="14.5" style="39" customWidth="1"/>
    <col min="13069" max="13069" width="10.875" style="39" customWidth="1"/>
    <col min="13070" max="13070" width="15.875" style="39" customWidth="1"/>
    <col min="13071" max="13071" width="8.875" style="39" bestFit="1" customWidth="1"/>
    <col min="13072" max="13311" width="8.875" style="39"/>
    <col min="13312" max="13312" width="4.5" style="39" customWidth="1"/>
    <col min="13313" max="13313" width="27" style="39" customWidth="1"/>
    <col min="13314" max="13314" width="8.5" style="39" customWidth="1"/>
    <col min="13315" max="13315" width="13.875" style="39" customWidth="1"/>
    <col min="13316" max="13316" width="10" style="39" customWidth="1"/>
    <col min="13317" max="13317" width="9.125" style="39" customWidth="1"/>
    <col min="13318" max="13318" width="17.125" style="39" customWidth="1"/>
    <col min="13319" max="13319" width="18.5" style="39" customWidth="1"/>
    <col min="13320" max="13320" width="12.125" style="39" customWidth="1"/>
    <col min="13321" max="13321" width="12.875" style="39" customWidth="1"/>
    <col min="13322" max="13322" width="17.5" style="39" customWidth="1"/>
    <col min="13323" max="13323" width="10.5" style="39" customWidth="1"/>
    <col min="13324" max="13324" width="14.5" style="39" customWidth="1"/>
    <col min="13325" max="13325" width="10.875" style="39" customWidth="1"/>
    <col min="13326" max="13326" width="15.875" style="39" customWidth="1"/>
    <col min="13327" max="13327" width="8.875" style="39" bestFit="1" customWidth="1"/>
    <col min="13328" max="13567" width="8.875" style="39"/>
    <col min="13568" max="13568" width="4.5" style="39" customWidth="1"/>
    <col min="13569" max="13569" width="27" style="39" customWidth="1"/>
    <col min="13570" max="13570" width="8.5" style="39" customWidth="1"/>
    <col min="13571" max="13571" width="13.875" style="39" customWidth="1"/>
    <col min="13572" max="13572" width="10" style="39" customWidth="1"/>
    <col min="13573" max="13573" width="9.125" style="39" customWidth="1"/>
    <col min="13574" max="13574" width="17.125" style="39" customWidth="1"/>
    <col min="13575" max="13575" width="18.5" style="39" customWidth="1"/>
    <col min="13576" max="13576" width="12.125" style="39" customWidth="1"/>
    <col min="13577" max="13577" width="12.875" style="39" customWidth="1"/>
    <col min="13578" max="13578" width="17.5" style="39" customWidth="1"/>
    <col min="13579" max="13579" width="10.5" style="39" customWidth="1"/>
    <col min="13580" max="13580" width="14.5" style="39" customWidth="1"/>
    <col min="13581" max="13581" width="10.875" style="39" customWidth="1"/>
    <col min="13582" max="13582" width="15.875" style="39" customWidth="1"/>
    <col min="13583" max="13583" width="8.875" style="39" bestFit="1" customWidth="1"/>
    <col min="13584" max="13823" width="8.875" style="39"/>
    <col min="13824" max="13824" width="4.5" style="39" customWidth="1"/>
    <col min="13825" max="13825" width="27" style="39" customWidth="1"/>
    <col min="13826" max="13826" width="8.5" style="39" customWidth="1"/>
    <col min="13827" max="13827" width="13.875" style="39" customWidth="1"/>
    <col min="13828" max="13828" width="10" style="39" customWidth="1"/>
    <col min="13829" max="13829" width="9.125" style="39" customWidth="1"/>
    <col min="13830" max="13830" width="17.125" style="39" customWidth="1"/>
    <col min="13831" max="13831" width="18.5" style="39" customWidth="1"/>
    <col min="13832" max="13832" width="12.125" style="39" customWidth="1"/>
    <col min="13833" max="13833" width="12.875" style="39" customWidth="1"/>
    <col min="13834" max="13834" width="17.5" style="39" customWidth="1"/>
    <col min="13835" max="13835" width="10.5" style="39" customWidth="1"/>
    <col min="13836" max="13836" width="14.5" style="39" customWidth="1"/>
    <col min="13837" max="13837" width="10.875" style="39" customWidth="1"/>
    <col min="13838" max="13838" width="15.875" style="39" customWidth="1"/>
    <col min="13839" max="13839" width="8.875" style="39" bestFit="1" customWidth="1"/>
    <col min="13840" max="14079" width="8.875" style="39"/>
    <col min="14080" max="14080" width="4.5" style="39" customWidth="1"/>
    <col min="14081" max="14081" width="27" style="39" customWidth="1"/>
    <col min="14082" max="14082" width="8.5" style="39" customWidth="1"/>
    <col min="14083" max="14083" width="13.875" style="39" customWidth="1"/>
    <col min="14084" max="14084" width="10" style="39" customWidth="1"/>
    <col min="14085" max="14085" width="9.125" style="39" customWidth="1"/>
    <col min="14086" max="14086" width="17.125" style="39" customWidth="1"/>
    <col min="14087" max="14087" width="18.5" style="39" customWidth="1"/>
    <col min="14088" max="14088" width="12.125" style="39" customWidth="1"/>
    <col min="14089" max="14089" width="12.875" style="39" customWidth="1"/>
    <col min="14090" max="14090" width="17.5" style="39" customWidth="1"/>
    <col min="14091" max="14091" width="10.5" style="39" customWidth="1"/>
    <col min="14092" max="14092" width="14.5" style="39" customWidth="1"/>
    <col min="14093" max="14093" width="10.875" style="39" customWidth="1"/>
    <col min="14094" max="14094" width="15.875" style="39" customWidth="1"/>
    <col min="14095" max="14095" width="8.875" style="39" bestFit="1" customWidth="1"/>
    <col min="14096" max="14335" width="8.875" style="39"/>
    <col min="14336" max="14336" width="4.5" style="39" customWidth="1"/>
    <col min="14337" max="14337" width="27" style="39" customWidth="1"/>
    <col min="14338" max="14338" width="8.5" style="39" customWidth="1"/>
    <col min="14339" max="14339" width="13.875" style="39" customWidth="1"/>
    <col min="14340" max="14340" width="10" style="39" customWidth="1"/>
    <col min="14341" max="14341" width="9.125" style="39" customWidth="1"/>
    <col min="14342" max="14342" width="17.125" style="39" customWidth="1"/>
    <col min="14343" max="14343" width="18.5" style="39" customWidth="1"/>
    <col min="14344" max="14344" width="12.125" style="39" customWidth="1"/>
    <col min="14345" max="14345" width="12.875" style="39" customWidth="1"/>
    <col min="14346" max="14346" width="17.5" style="39" customWidth="1"/>
    <col min="14347" max="14347" width="10.5" style="39" customWidth="1"/>
    <col min="14348" max="14348" width="14.5" style="39" customWidth="1"/>
    <col min="14349" max="14349" width="10.875" style="39" customWidth="1"/>
    <col min="14350" max="14350" width="15.875" style="39" customWidth="1"/>
    <col min="14351" max="14351" width="8.875" style="39" bestFit="1" customWidth="1"/>
    <col min="14352" max="14591" width="8.875" style="39"/>
    <col min="14592" max="14592" width="4.5" style="39" customWidth="1"/>
    <col min="14593" max="14593" width="27" style="39" customWidth="1"/>
    <col min="14594" max="14594" width="8.5" style="39" customWidth="1"/>
    <col min="14595" max="14595" width="13.875" style="39" customWidth="1"/>
    <col min="14596" max="14596" width="10" style="39" customWidth="1"/>
    <col min="14597" max="14597" width="9.125" style="39" customWidth="1"/>
    <col min="14598" max="14598" width="17.125" style="39" customWidth="1"/>
    <col min="14599" max="14599" width="18.5" style="39" customWidth="1"/>
    <col min="14600" max="14600" width="12.125" style="39" customWidth="1"/>
    <col min="14601" max="14601" width="12.875" style="39" customWidth="1"/>
    <col min="14602" max="14602" width="17.5" style="39" customWidth="1"/>
    <col min="14603" max="14603" width="10.5" style="39" customWidth="1"/>
    <col min="14604" max="14604" width="14.5" style="39" customWidth="1"/>
    <col min="14605" max="14605" width="10.875" style="39" customWidth="1"/>
    <col min="14606" max="14606" width="15.875" style="39" customWidth="1"/>
    <col min="14607" max="14607" width="8.875" style="39" bestFit="1" customWidth="1"/>
    <col min="14608" max="14847" width="8.875" style="39"/>
    <col min="14848" max="14848" width="4.5" style="39" customWidth="1"/>
    <col min="14849" max="14849" width="27" style="39" customWidth="1"/>
    <col min="14850" max="14850" width="8.5" style="39" customWidth="1"/>
    <col min="14851" max="14851" width="13.875" style="39" customWidth="1"/>
    <col min="14852" max="14852" width="10" style="39" customWidth="1"/>
    <col min="14853" max="14853" width="9.125" style="39" customWidth="1"/>
    <col min="14854" max="14854" width="17.125" style="39" customWidth="1"/>
    <col min="14855" max="14855" width="18.5" style="39" customWidth="1"/>
    <col min="14856" max="14856" width="12.125" style="39" customWidth="1"/>
    <col min="14857" max="14857" width="12.875" style="39" customWidth="1"/>
    <col min="14858" max="14858" width="17.5" style="39" customWidth="1"/>
    <col min="14859" max="14859" width="10.5" style="39" customWidth="1"/>
    <col min="14860" max="14860" width="14.5" style="39" customWidth="1"/>
    <col min="14861" max="14861" width="10.875" style="39" customWidth="1"/>
    <col min="14862" max="14862" width="15.875" style="39" customWidth="1"/>
    <col min="14863" max="14863" width="8.875" style="39" bestFit="1" customWidth="1"/>
    <col min="14864" max="15103" width="8.875" style="39"/>
    <col min="15104" max="15104" width="4.5" style="39" customWidth="1"/>
    <col min="15105" max="15105" width="27" style="39" customWidth="1"/>
    <col min="15106" max="15106" width="8.5" style="39" customWidth="1"/>
    <col min="15107" max="15107" width="13.875" style="39" customWidth="1"/>
    <col min="15108" max="15108" width="10" style="39" customWidth="1"/>
    <col min="15109" max="15109" width="9.125" style="39" customWidth="1"/>
    <col min="15110" max="15110" width="17.125" style="39" customWidth="1"/>
    <col min="15111" max="15111" width="18.5" style="39" customWidth="1"/>
    <col min="15112" max="15112" width="12.125" style="39" customWidth="1"/>
    <col min="15113" max="15113" width="12.875" style="39" customWidth="1"/>
    <col min="15114" max="15114" width="17.5" style="39" customWidth="1"/>
    <col min="15115" max="15115" width="10.5" style="39" customWidth="1"/>
    <col min="15116" max="15116" width="14.5" style="39" customWidth="1"/>
    <col min="15117" max="15117" width="10.875" style="39" customWidth="1"/>
    <col min="15118" max="15118" width="15.875" style="39" customWidth="1"/>
    <col min="15119" max="15119" width="8.875" style="39" bestFit="1" customWidth="1"/>
    <col min="15120" max="15359" width="8.875" style="39"/>
    <col min="15360" max="15360" width="4.5" style="39" customWidth="1"/>
    <col min="15361" max="15361" width="27" style="39" customWidth="1"/>
    <col min="15362" max="15362" width="8.5" style="39" customWidth="1"/>
    <col min="15363" max="15363" width="13.875" style="39" customWidth="1"/>
    <col min="15364" max="15364" width="10" style="39" customWidth="1"/>
    <col min="15365" max="15365" width="9.125" style="39" customWidth="1"/>
    <col min="15366" max="15366" width="17.125" style="39" customWidth="1"/>
    <col min="15367" max="15367" width="18.5" style="39" customWidth="1"/>
    <col min="15368" max="15368" width="12.125" style="39" customWidth="1"/>
    <col min="15369" max="15369" width="12.875" style="39" customWidth="1"/>
    <col min="15370" max="15370" width="17.5" style="39" customWidth="1"/>
    <col min="15371" max="15371" width="10.5" style="39" customWidth="1"/>
    <col min="15372" max="15372" width="14.5" style="39" customWidth="1"/>
    <col min="15373" max="15373" width="10.875" style="39" customWidth="1"/>
    <col min="15374" max="15374" width="15.875" style="39" customWidth="1"/>
    <col min="15375" max="15375" width="8.875" style="39" bestFit="1" customWidth="1"/>
    <col min="15376" max="15615" width="8.875" style="39"/>
    <col min="15616" max="15616" width="4.5" style="39" customWidth="1"/>
    <col min="15617" max="15617" width="27" style="39" customWidth="1"/>
    <col min="15618" max="15618" width="8.5" style="39" customWidth="1"/>
    <col min="15619" max="15619" width="13.875" style="39" customWidth="1"/>
    <col min="15620" max="15620" width="10" style="39" customWidth="1"/>
    <col min="15621" max="15621" width="9.125" style="39" customWidth="1"/>
    <col min="15622" max="15622" width="17.125" style="39" customWidth="1"/>
    <col min="15623" max="15623" width="18.5" style="39" customWidth="1"/>
    <col min="15624" max="15624" width="12.125" style="39" customWidth="1"/>
    <col min="15625" max="15625" width="12.875" style="39" customWidth="1"/>
    <col min="15626" max="15626" width="17.5" style="39" customWidth="1"/>
    <col min="15627" max="15627" width="10.5" style="39" customWidth="1"/>
    <col min="15628" max="15628" width="14.5" style="39" customWidth="1"/>
    <col min="15629" max="15629" width="10.875" style="39" customWidth="1"/>
    <col min="15630" max="15630" width="15.875" style="39" customWidth="1"/>
    <col min="15631" max="15631" width="8.875" style="39" bestFit="1" customWidth="1"/>
    <col min="15632" max="15871" width="8.875" style="39"/>
    <col min="15872" max="15872" width="4.5" style="39" customWidth="1"/>
    <col min="15873" max="15873" width="27" style="39" customWidth="1"/>
    <col min="15874" max="15874" width="8.5" style="39" customWidth="1"/>
    <col min="15875" max="15875" width="13.875" style="39" customWidth="1"/>
    <col min="15876" max="15876" width="10" style="39" customWidth="1"/>
    <col min="15877" max="15877" width="9.125" style="39" customWidth="1"/>
    <col min="15878" max="15878" width="17.125" style="39" customWidth="1"/>
    <col min="15879" max="15879" width="18.5" style="39" customWidth="1"/>
    <col min="15880" max="15880" width="12.125" style="39" customWidth="1"/>
    <col min="15881" max="15881" width="12.875" style="39" customWidth="1"/>
    <col min="15882" max="15882" width="17.5" style="39" customWidth="1"/>
    <col min="15883" max="15883" width="10.5" style="39" customWidth="1"/>
    <col min="15884" max="15884" width="14.5" style="39" customWidth="1"/>
    <col min="15885" max="15885" width="10.875" style="39" customWidth="1"/>
    <col min="15886" max="15886" width="15.875" style="39" customWidth="1"/>
    <col min="15887" max="15887" width="8.875" style="39" bestFit="1" customWidth="1"/>
    <col min="15888" max="16127" width="8.875" style="39"/>
    <col min="16128" max="16128" width="4.5" style="39" customWidth="1"/>
    <col min="16129" max="16129" width="27" style="39" customWidth="1"/>
    <col min="16130" max="16130" width="8.5" style="39" customWidth="1"/>
    <col min="16131" max="16131" width="13.875" style="39" customWidth="1"/>
    <col min="16132" max="16132" width="10" style="39" customWidth="1"/>
    <col min="16133" max="16133" width="9.125" style="39" customWidth="1"/>
    <col min="16134" max="16134" width="17.125" style="39" customWidth="1"/>
    <col min="16135" max="16135" width="18.5" style="39" customWidth="1"/>
    <col min="16136" max="16136" width="12.125" style="39" customWidth="1"/>
    <col min="16137" max="16137" width="12.875" style="39" customWidth="1"/>
    <col min="16138" max="16138" width="17.5" style="39" customWidth="1"/>
    <col min="16139" max="16139" width="10.5" style="39" customWidth="1"/>
    <col min="16140" max="16140" width="14.5" style="39" customWidth="1"/>
    <col min="16141" max="16141" width="10.875" style="39" customWidth="1"/>
    <col min="16142" max="16142" width="15.875" style="39" customWidth="1"/>
    <col min="16143" max="16143" width="8.875" style="39" bestFit="1" customWidth="1"/>
    <col min="16144" max="16383" width="8.875" style="39"/>
    <col min="16384" max="16384" width="8.875" style="39" customWidth="1"/>
  </cols>
  <sheetData>
    <row r="1" spans="1:28" x14ac:dyDescent="0.25">
      <c r="A1" s="262" t="s">
        <v>53</v>
      </c>
      <c r="B1" s="262"/>
      <c r="C1" s="262"/>
      <c r="D1" s="262"/>
      <c r="E1" s="262"/>
      <c r="F1" s="262"/>
      <c r="G1" s="262"/>
      <c r="H1" s="262"/>
      <c r="I1" s="262"/>
      <c r="J1" s="262"/>
      <c r="K1" s="262"/>
      <c r="L1" s="262"/>
      <c r="M1" s="262"/>
      <c r="N1" s="262"/>
      <c r="O1" s="262"/>
    </row>
    <row r="2" spans="1:28" ht="33" customHeight="1" x14ac:dyDescent="0.25">
      <c r="A2" s="263" t="s">
        <v>606</v>
      </c>
      <c r="B2" s="263"/>
      <c r="C2" s="263"/>
      <c r="D2" s="263"/>
      <c r="E2" s="263"/>
      <c r="F2" s="263"/>
      <c r="G2" s="263"/>
      <c r="H2" s="263"/>
      <c r="I2" s="263"/>
      <c r="J2" s="263"/>
      <c r="K2" s="263"/>
      <c r="L2" s="263"/>
      <c r="M2" s="263"/>
      <c r="N2" s="263"/>
      <c r="O2" s="263"/>
    </row>
    <row r="3" spans="1:28" ht="23.25" customHeight="1" x14ac:dyDescent="0.25">
      <c r="A3" s="267" t="s">
        <v>39</v>
      </c>
      <c r="B3" s="267"/>
      <c r="C3" s="267"/>
      <c r="D3" s="267"/>
      <c r="E3" s="267"/>
      <c r="F3" s="267"/>
      <c r="G3" s="267"/>
      <c r="H3" s="267"/>
      <c r="I3" s="267"/>
      <c r="J3" s="267"/>
      <c r="K3" s="267"/>
      <c r="L3" s="267"/>
      <c r="M3" s="267"/>
      <c r="N3" s="267"/>
      <c r="O3" s="267"/>
    </row>
    <row r="4" spans="1:28" ht="51.95" customHeight="1" x14ac:dyDescent="0.25">
      <c r="A4" s="264" t="s">
        <v>14</v>
      </c>
      <c r="B4" s="265" t="s">
        <v>15</v>
      </c>
      <c r="C4" s="265" t="s">
        <v>16</v>
      </c>
      <c r="D4" s="265"/>
      <c r="E4" s="265"/>
      <c r="F4" s="265"/>
      <c r="G4" s="265" t="s">
        <v>17</v>
      </c>
      <c r="H4" s="265"/>
      <c r="I4" s="265"/>
      <c r="J4" s="265"/>
      <c r="K4" s="265" t="s">
        <v>217</v>
      </c>
      <c r="L4" s="265"/>
      <c r="M4" s="265" t="s">
        <v>216</v>
      </c>
      <c r="N4" s="265"/>
      <c r="O4" s="265" t="s">
        <v>18</v>
      </c>
    </row>
    <row r="5" spans="1:28" ht="29.25" customHeight="1" x14ac:dyDescent="0.25">
      <c r="A5" s="264"/>
      <c r="B5" s="265"/>
      <c r="C5" s="265" t="s">
        <v>19</v>
      </c>
      <c r="D5" s="265" t="s">
        <v>20</v>
      </c>
      <c r="E5" s="269" t="s">
        <v>21</v>
      </c>
      <c r="F5" s="269"/>
      <c r="G5" s="265" t="s">
        <v>20</v>
      </c>
      <c r="H5" s="265" t="s">
        <v>196</v>
      </c>
      <c r="I5" s="265"/>
      <c r="J5" s="265"/>
      <c r="K5" s="258" t="s">
        <v>22</v>
      </c>
      <c r="L5" s="268" t="s">
        <v>197</v>
      </c>
      <c r="M5" s="258" t="s">
        <v>22</v>
      </c>
      <c r="N5" s="258" t="s">
        <v>124</v>
      </c>
      <c r="O5" s="265"/>
    </row>
    <row r="6" spans="1:28" ht="21.75" customHeight="1" x14ac:dyDescent="0.25">
      <c r="A6" s="264"/>
      <c r="B6" s="265"/>
      <c r="C6" s="265"/>
      <c r="D6" s="265"/>
      <c r="E6" s="269"/>
      <c r="F6" s="269"/>
      <c r="G6" s="265"/>
      <c r="H6" s="266" t="s">
        <v>22</v>
      </c>
      <c r="I6" s="269" t="s">
        <v>21</v>
      </c>
      <c r="J6" s="269"/>
      <c r="K6" s="258"/>
      <c r="L6" s="268"/>
      <c r="M6" s="258"/>
      <c r="N6" s="258"/>
      <c r="O6" s="265"/>
    </row>
    <row r="7" spans="1:28" ht="60.75" customHeight="1" x14ac:dyDescent="0.25">
      <c r="A7" s="264"/>
      <c r="B7" s="265"/>
      <c r="C7" s="265"/>
      <c r="D7" s="265"/>
      <c r="E7" s="44" t="s">
        <v>23</v>
      </c>
      <c r="F7" s="44" t="s">
        <v>24</v>
      </c>
      <c r="G7" s="265"/>
      <c r="H7" s="266"/>
      <c r="I7" s="44" t="s">
        <v>23</v>
      </c>
      <c r="J7" s="44" t="s">
        <v>24</v>
      </c>
      <c r="K7" s="258"/>
      <c r="L7" s="268"/>
      <c r="M7" s="258"/>
      <c r="N7" s="258"/>
      <c r="O7" s="265"/>
    </row>
    <row r="8" spans="1:28" s="42" customFormat="1" x14ac:dyDescent="0.25">
      <c r="A8" s="11">
        <v>1</v>
      </c>
      <c r="B8" s="40">
        <v>2</v>
      </c>
      <c r="C8" s="40">
        <v>4</v>
      </c>
      <c r="D8" s="40">
        <v>5</v>
      </c>
      <c r="E8" s="40">
        <v>6</v>
      </c>
      <c r="F8" s="40">
        <v>7</v>
      </c>
      <c r="G8" s="40">
        <v>8</v>
      </c>
      <c r="H8" s="94">
        <v>9</v>
      </c>
      <c r="I8" s="40">
        <v>10</v>
      </c>
      <c r="J8" s="40">
        <v>11</v>
      </c>
      <c r="K8" s="40">
        <v>12</v>
      </c>
      <c r="L8" s="129">
        <v>13</v>
      </c>
      <c r="M8" s="40">
        <v>14</v>
      </c>
      <c r="N8" s="40">
        <v>15</v>
      </c>
      <c r="O8" s="41">
        <v>16</v>
      </c>
    </row>
    <row r="9" spans="1:28" ht="19.5" customHeight="1" x14ac:dyDescent="0.25">
      <c r="A9" s="43"/>
      <c r="B9" s="44" t="s">
        <v>25</v>
      </c>
      <c r="C9" s="44"/>
      <c r="D9" s="137"/>
      <c r="E9" s="137"/>
      <c r="F9" s="137"/>
      <c r="G9" s="137"/>
      <c r="H9" s="138"/>
      <c r="I9" s="22"/>
      <c r="J9" s="137"/>
      <c r="K9" s="137"/>
      <c r="L9" s="137"/>
      <c r="M9" s="137"/>
      <c r="N9" s="137"/>
      <c r="O9" s="139"/>
      <c r="Q9" s="39" t="e">
        <f>N9/J9</f>
        <v>#DIV/0!</v>
      </c>
      <c r="S9" s="2"/>
    </row>
    <row r="10" spans="1:28" ht="39.950000000000003" customHeight="1" x14ac:dyDescent="0.25">
      <c r="A10" s="8" t="s">
        <v>26</v>
      </c>
      <c r="B10" s="9" t="s">
        <v>149</v>
      </c>
      <c r="C10" s="10"/>
      <c r="D10" s="14">
        <f t="shared" ref="D10:V10" si="0">SUM(D11:D17)</f>
        <v>43148.705999999998</v>
      </c>
      <c r="E10" s="14">
        <f t="shared" si="0"/>
        <v>7285.7539999999999</v>
      </c>
      <c r="F10" s="14">
        <f t="shared" si="0"/>
        <v>35759.951999999997</v>
      </c>
      <c r="G10" s="14">
        <f t="shared" si="0"/>
        <v>34952.754000000001</v>
      </c>
      <c r="H10" s="14">
        <f t="shared" si="0"/>
        <v>9360</v>
      </c>
      <c r="I10" s="14">
        <f t="shared" si="0"/>
        <v>0</v>
      </c>
      <c r="J10" s="14">
        <f t="shared" si="0"/>
        <v>9360</v>
      </c>
      <c r="K10" s="14">
        <f t="shared" si="0"/>
        <v>37249.584999999999</v>
      </c>
      <c r="L10" s="14">
        <f t="shared" si="0"/>
        <v>7177</v>
      </c>
      <c r="M10" s="14">
        <f t="shared" si="0"/>
        <v>34952.754000000001</v>
      </c>
      <c r="N10" s="14">
        <f t="shared" si="0"/>
        <v>9360</v>
      </c>
      <c r="O10" s="108">
        <f t="shared" si="0"/>
        <v>0</v>
      </c>
      <c r="P10" s="14">
        <f t="shared" si="0"/>
        <v>0</v>
      </c>
      <c r="Q10" s="14">
        <f t="shared" si="0"/>
        <v>0</v>
      </c>
      <c r="R10" s="14">
        <f t="shared" si="0"/>
        <v>0</v>
      </c>
      <c r="S10" s="14">
        <f t="shared" si="0"/>
        <v>0</v>
      </c>
      <c r="T10" s="14">
        <f t="shared" si="0"/>
        <v>0</v>
      </c>
      <c r="U10" s="14">
        <f t="shared" si="0"/>
        <v>0</v>
      </c>
      <c r="V10" s="14">
        <f t="shared" si="0"/>
        <v>0</v>
      </c>
      <c r="W10" s="145">
        <f>+N10</f>
        <v>9360</v>
      </c>
      <c r="AB10" s="145">
        <f>+H10-W10</f>
        <v>0</v>
      </c>
    </row>
    <row r="11" spans="1:28" ht="48" customHeight="1" x14ac:dyDescent="0.25">
      <c r="A11" s="11" t="s">
        <v>54</v>
      </c>
      <c r="B11" s="98" t="s">
        <v>145</v>
      </c>
      <c r="C11" s="113" t="s">
        <v>146</v>
      </c>
      <c r="D11" s="111">
        <v>1678</v>
      </c>
      <c r="E11" s="13"/>
      <c r="F11" s="12">
        <f>+D11</f>
        <v>1678</v>
      </c>
      <c r="G11" s="12">
        <v>1621</v>
      </c>
      <c r="H11" s="12">
        <v>44</v>
      </c>
      <c r="I11" s="13"/>
      <c r="J11" s="12">
        <v>44</v>
      </c>
      <c r="K11" s="12">
        <v>1621</v>
      </c>
      <c r="L11" s="130"/>
      <c r="M11" s="12">
        <v>1621</v>
      </c>
      <c r="N11" s="12">
        <v>44</v>
      </c>
      <c r="O11" s="13"/>
      <c r="S11" s="45"/>
    </row>
    <row r="12" spans="1:28" ht="69.95" customHeight="1" x14ac:dyDescent="0.25">
      <c r="A12" s="11" t="s">
        <v>55</v>
      </c>
      <c r="B12" s="98" t="s">
        <v>69</v>
      </c>
      <c r="C12" s="119" t="s">
        <v>147</v>
      </c>
      <c r="D12" s="12">
        <v>14519</v>
      </c>
      <c r="E12" s="13"/>
      <c r="F12" s="12">
        <v>14519</v>
      </c>
      <c r="G12" s="12">
        <v>11446</v>
      </c>
      <c r="H12" s="12">
        <v>1116</v>
      </c>
      <c r="I12" s="13"/>
      <c r="J12" s="12">
        <v>1116</v>
      </c>
      <c r="K12" s="12">
        <v>11446</v>
      </c>
      <c r="L12" s="130"/>
      <c r="M12" s="12">
        <f>+G12</f>
        <v>11446</v>
      </c>
      <c r="N12" s="12">
        <f>+H12</f>
        <v>1116</v>
      </c>
      <c r="O12" s="13"/>
      <c r="S12" s="45"/>
    </row>
    <row r="13" spans="1:28" ht="69.95" customHeight="1" x14ac:dyDescent="0.25">
      <c r="A13" s="11" t="s">
        <v>198</v>
      </c>
      <c r="B13" s="98" t="s">
        <v>224</v>
      </c>
      <c r="C13" s="148" t="s">
        <v>225</v>
      </c>
      <c r="D13" s="12">
        <f>8000000000/1000000</f>
        <v>8000</v>
      </c>
      <c r="E13" s="4">
        <f>7285754000/1000000</f>
        <v>7285.7539999999999</v>
      </c>
      <c r="F13" s="12">
        <f>611246000/1000000</f>
        <v>611.24599999999998</v>
      </c>
      <c r="G13" s="12">
        <f>7785754000/1000000</f>
        <v>7785.7539999999999</v>
      </c>
      <c r="H13" s="12">
        <v>500</v>
      </c>
      <c r="I13" s="13"/>
      <c r="J13" s="12">
        <v>500</v>
      </c>
      <c r="K13" s="149">
        <f>7897000000/1000000</f>
        <v>7897</v>
      </c>
      <c r="L13" s="130"/>
      <c r="M13" s="12">
        <f>+G13</f>
        <v>7785.7539999999999</v>
      </c>
      <c r="N13" s="12">
        <v>500</v>
      </c>
      <c r="O13" s="13"/>
      <c r="S13" s="45"/>
    </row>
    <row r="14" spans="1:28" s="127" customFormat="1" ht="69.95" customHeight="1" x14ac:dyDescent="0.25">
      <c r="A14" s="11" t="s">
        <v>56</v>
      </c>
      <c r="B14" s="150" t="s">
        <v>144</v>
      </c>
      <c r="C14" s="113" t="s">
        <v>239</v>
      </c>
      <c r="D14" s="122">
        <v>2345</v>
      </c>
      <c r="E14" s="140"/>
      <c r="F14" s="122">
        <v>2345</v>
      </c>
      <c r="G14" s="122">
        <v>1400</v>
      </c>
      <c r="H14" s="122">
        <v>700</v>
      </c>
      <c r="I14" s="135"/>
      <c r="J14" s="122">
        <v>700</v>
      </c>
      <c r="K14" s="151">
        <v>2172</v>
      </c>
      <c r="L14" s="136">
        <v>2172</v>
      </c>
      <c r="M14" s="122">
        <v>1400</v>
      </c>
      <c r="N14" s="122">
        <v>700</v>
      </c>
      <c r="O14" s="135"/>
      <c r="S14" s="128"/>
    </row>
    <row r="15" spans="1:28" s="127" customFormat="1" ht="69.95" customHeight="1" x14ac:dyDescent="0.25">
      <c r="A15" s="126" t="s">
        <v>199</v>
      </c>
      <c r="B15" s="150" t="s">
        <v>141</v>
      </c>
      <c r="C15" s="113" t="s">
        <v>240</v>
      </c>
      <c r="D15" s="122">
        <f>2969706000/1000000</f>
        <v>2969.7060000000001</v>
      </c>
      <c r="E15" s="140"/>
      <c r="F15" s="122">
        <f>+D15</f>
        <v>2969.7060000000001</v>
      </c>
      <c r="G15" s="122">
        <v>1900</v>
      </c>
      <c r="H15" s="122">
        <v>1000</v>
      </c>
      <c r="I15" s="135"/>
      <c r="J15" s="122">
        <v>1000</v>
      </c>
      <c r="K15" s="151">
        <v>2715</v>
      </c>
      <c r="L15" s="136">
        <v>2715</v>
      </c>
      <c r="M15" s="122">
        <v>1900</v>
      </c>
      <c r="N15" s="122">
        <v>1000</v>
      </c>
      <c r="O15" s="135"/>
      <c r="S15" s="128"/>
    </row>
    <row r="16" spans="1:28" s="127" customFormat="1" ht="69.95" customHeight="1" x14ac:dyDescent="0.25">
      <c r="A16" s="126" t="s">
        <v>200</v>
      </c>
      <c r="B16" s="152" t="s">
        <v>241</v>
      </c>
      <c r="C16" s="113" t="s">
        <v>242</v>
      </c>
      <c r="D16" s="151">
        <f>2459000000/1000000</f>
        <v>2459</v>
      </c>
      <c r="E16" s="140"/>
      <c r="F16" s="122">
        <f>+D16</f>
        <v>2459</v>
      </c>
      <c r="G16" s="122">
        <v>1800</v>
      </c>
      <c r="H16" s="122">
        <v>1000</v>
      </c>
      <c r="I16" s="135"/>
      <c r="J16" s="122">
        <v>1000</v>
      </c>
      <c r="K16" s="151">
        <v>2290</v>
      </c>
      <c r="L16" s="136">
        <v>2290</v>
      </c>
      <c r="M16" s="122">
        <v>1800</v>
      </c>
      <c r="N16" s="122">
        <v>1000</v>
      </c>
      <c r="O16" s="135"/>
      <c r="S16" s="128"/>
    </row>
    <row r="17" spans="1:29" ht="102.95" customHeight="1" x14ac:dyDescent="0.25">
      <c r="A17" s="11" t="s">
        <v>201</v>
      </c>
      <c r="B17" s="98" t="s">
        <v>114</v>
      </c>
      <c r="C17" s="113" t="s">
        <v>148</v>
      </c>
      <c r="D17" s="111">
        <v>11178</v>
      </c>
      <c r="E17" s="108"/>
      <c r="F17" s="99">
        <v>11178</v>
      </c>
      <c r="G17" s="99">
        <v>9000</v>
      </c>
      <c r="H17" s="12">
        <v>5000</v>
      </c>
      <c r="I17" s="4"/>
      <c r="J17" s="12">
        <v>5000</v>
      </c>
      <c r="K17" s="12">
        <f>9108585000/1000000</f>
        <v>9108.5849999999991</v>
      </c>
      <c r="L17" s="130"/>
      <c r="M17" s="99">
        <f>+G17</f>
        <v>9000</v>
      </c>
      <c r="N17" s="12">
        <v>5000</v>
      </c>
      <c r="O17" s="108"/>
      <c r="S17" s="45"/>
    </row>
    <row r="18" spans="1:29" s="57" customFormat="1" ht="47.25" x14ac:dyDescent="0.25">
      <c r="A18" s="44" t="s">
        <v>27</v>
      </c>
      <c r="B18" s="9" t="s">
        <v>150</v>
      </c>
      <c r="C18" s="60"/>
      <c r="D18" s="14">
        <f t="shared" ref="D18:N18" si="1">SUM(D19:D35)</f>
        <v>199003.41099999999</v>
      </c>
      <c r="E18" s="14">
        <f t="shared" si="1"/>
        <v>8000</v>
      </c>
      <c r="F18" s="14">
        <f t="shared" si="1"/>
        <v>191003.41099999999</v>
      </c>
      <c r="G18" s="14">
        <f t="shared" si="1"/>
        <v>138506.31599999999</v>
      </c>
      <c r="H18" s="14">
        <f t="shared" si="1"/>
        <v>45011.065000000002</v>
      </c>
      <c r="I18" s="14">
        <f t="shared" si="1"/>
        <v>5000</v>
      </c>
      <c r="J18" s="14">
        <f t="shared" si="1"/>
        <v>38011.065000000002</v>
      </c>
      <c r="K18" s="14">
        <f t="shared" si="1"/>
        <v>186871.52799999999</v>
      </c>
      <c r="L18" s="14">
        <f t="shared" si="1"/>
        <v>76730</v>
      </c>
      <c r="M18" s="14">
        <f t="shared" si="1"/>
        <v>138506.31599999999</v>
      </c>
      <c r="N18" s="14">
        <f t="shared" si="1"/>
        <v>45011.065000000002</v>
      </c>
      <c r="O18" s="14"/>
      <c r="W18" s="147">
        <f>+N18</f>
        <v>45011.065000000002</v>
      </c>
      <c r="AB18" s="147">
        <f>+H18-W18</f>
        <v>0</v>
      </c>
    </row>
    <row r="19" spans="1:29" ht="36.950000000000003" customHeight="1" x14ac:dyDescent="0.25">
      <c r="A19" s="40">
        <v>1</v>
      </c>
      <c r="B19" s="98" t="s">
        <v>78</v>
      </c>
      <c r="C19" s="103" t="s">
        <v>151</v>
      </c>
      <c r="D19" s="111">
        <v>8064.085</v>
      </c>
      <c r="E19" s="12"/>
      <c r="F19" s="12">
        <f>+D19</f>
        <v>8064.085</v>
      </c>
      <c r="G19" s="12">
        <v>6500</v>
      </c>
      <c r="H19" s="12">
        <v>2228</v>
      </c>
      <c r="I19" s="12"/>
      <c r="J19" s="12">
        <f>+H19</f>
        <v>2228</v>
      </c>
      <c r="K19" s="12">
        <v>7500</v>
      </c>
      <c r="L19" s="12">
        <v>3500</v>
      </c>
      <c r="M19" s="12">
        <f>+G19</f>
        <v>6500</v>
      </c>
      <c r="N19" s="12">
        <v>2228</v>
      </c>
      <c r="O19" s="12"/>
    </row>
    <row r="20" spans="1:29" s="57" customFormat="1" ht="39.6" customHeight="1" x14ac:dyDescent="0.25">
      <c r="A20" s="40">
        <v>2</v>
      </c>
      <c r="B20" s="98" t="s">
        <v>79</v>
      </c>
      <c r="C20" s="103" t="s">
        <v>152</v>
      </c>
      <c r="D20" s="12">
        <v>27000</v>
      </c>
      <c r="E20" s="12"/>
      <c r="F20" s="12">
        <v>27000</v>
      </c>
      <c r="G20" s="12">
        <v>18000</v>
      </c>
      <c r="H20" s="12">
        <v>9000</v>
      </c>
      <c r="I20" s="12"/>
      <c r="J20" s="12">
        <v>9000</v>
      </c>
      <c r="K20" s="12">
        <v>25450</v>
      </c>
      <c r="L20" s="12">
        <v>9000</v>
      </c>
      <c r="M20" s="12">
        <f>+G20</f>
        <v>18000</v>
      </c>
      <c r="N20" s="12">
        <f>+J20</f>
        <v>9000</v>
      </c>
      <c r="O20" s="14"/>
    </row>
    <row r="21" spans="1:29" s="57" customFormat="1" ht="41.1" customHeight="1" x14ac:dyDescent="0.25">
      <c r="A21" s="40">
        <v>3</v>
      </c>
      <c r="B21" s="112" t="s">
        <v>93</v>
      </c>
      <c r="C21" s="103" t="s">
        <v>80</v>
      </c>
      <c r="D21" s="111">
        <v>14950</v>
      </c>
      <c r="E21" s="99">
        <v>8000</v>
      </c>
      <c r="F21" s="99">
        <v>6950</v>
      </c>
      <c r="G21" s="99">
        <v>12000</v>
      </c>
      <c r="H21" s="99">
        <v>5000</v>
      </c>
      <c r="I21" s="99">
        <v>5000</v>
      </c>
      <c r="J21" s="14"/>
      <c r="K21" s="99">
        <v>14215</v>
      </c>
      <c r="L21" s="12">
        <v>3215</v>
      </c>
      <c r="M21" s="99">
        <v>12000</v>
      </c>
      <c r="N21" s="12">
        <f>+I21</f>
        <v>5000</v>
      </c>
      <c r="O21" s="14"/>
      <c r="AC21" s="121"/>
    </row>
    <row r="22" spans="1:29" s="57" customFormat="1" ht="61.35" customHeight="1" x14ac:dyDescent="0.25">
      <c r="A22" s="40">
        <v>4</v>
      </c>
      <c r="B22" s="98" t="s">
        <v>110</v>
      </c>
      <c r="C22" s="103" t="s">
        <v>153</v>
      </c>
      <c r="D22" s="111">
        <v>14139.366</v>
      </c>
      <c r="E22" s="99"/>
      <c r="F22" s="99">
        <f>+D22</f>
        <v>14139.366</v>
      </c>
      <c r="G22" s="99">
        <v>7000</v>
      </c>
      <c r="H22" s="99">
        <v>2000</v>
      </c>
      <c r="I22" s="99"/>
      <c r="J22" s="12">
        <v>2000</v>
      </c>
      <c r="K22" s="99">
        <v>13000</v>
      </c>
      <c r="L22" s="12">
        <v>10000</v>
      </c>
      <c r="M22" s="99">
        <f>+G22</f>
        <v>7000</v>
      </c>
      <c r="N22" s="12">
        <f>+H22</f>
        <v>2000</v>
      </c>
      <c r="O22" s="14"/>
    </row>
    <row r="23" spans="1:29" s="57" customFormat="1" ht="51.95" customHeight="1" x14ac:dyDescent="0.25">
      <c r="A23" s="40">
        <v>5</v>
      </c>
      <c r="B23" s="98" t="s">
        <v>154</v>
      </c>
      <c r="C23" s="113" t="s">
        <v>121</v>
      </c>
      <c r="D23" s="111">
        <v>25000</v>
      </c>
      <c r="E23" s="99"/>
      <c r="F23" s="99">
        <v>25000</v>
      </c>
      <c r="G23" s="99">
        <v>22500</v>
      </c>
      <c r="H23" s="99">
        <v>3398.0349999999999</v>
      </c>
      <c r="I23" s="99"/>
      <c r="J23" s="99">
        <v>3398.0349999999999</v>
      </c>
      <c r="K23" s="99">
        <v>24500</v>
      </c>
      <c r="L23" s="12">
        <v>4000</v>
      </c>
      <c r="M23" s="99">
        <v>22500</v>
      </c>
      <c r="N23" s="12">
        <f>+H23</f>
        <v>3398.0349999999999</v>
      </c>
      <c r="O23" s="14"/>
    </row>
    <row r="24" spans="1:29" s="57" customFormat="1" ht="63.6" customHeight="1" x14ac:dyDescent="0.25">
      <c r="A24" s="40">
        <v>6</v>
      </c>
      <c r="B24" s="92" t="s">
        <v>155</v>
      </c>
      <c r="C24" s="47" t="s">
        <v>156</v>
      </c>
      <c r="D24" s="93">
        <v>14960</v>
      </c>
      <c r="E24" s="109"/>
      <c r="F24" s="93">
        <v>14960</v>
      </c>
      <c r="G24" s="109">
        <v>7000</v>
      </c>
      <c r="H24" s="109">
        <v>4000</v>
      </c>
      <c r="I24" s="109"/>
      <c r="J24" s="109">
        <v>4000</v>
      </c>
      <c r="K24" s="109">
        <v>13490</v>
      </c>
      <c r="L24" s="12">
        <v>8000</v>
      </c>
      <c r="M24" s="109">
        <f>+G24</f>
        <v>7000</v>
      </c>
      <c r="N24" s="12">
        <v>4000</v>
      </c>
      <c r="O24" s="14"/>
    </row>
    <row r="25" spans="1:29" s="124" customFormat="1" ht="63" x14ac:dyDescent="0.25">
      <c r="A25" s="40">
        <v>7</v>
      </c>
      <c r="B25" s="98" t="s">
        <v>157</v>
      </c>
      <c r="C25" s="113" t="s">
        <v>158</v>
      </c>
      <c r="D25" s="111">
        <v>2000</v>
      </c>
      <c r="E25" s="99"/>
      <c r="F25" s="111">
        <v>2000</v>
      </c>
      <c r="G25" s="99">
        <v>1000</v>
      </c>
      <c r="H25" s="99">
        <v>189.32599999999999</v>
      </c>
      <c r="I25" s="99"/>
      <c r="J25" s="122">
        <f>+H25</f>
        <v>189.32599999999999</v>
      </c>
      <c r="K25" s="99">
        <v>1980</v>
      </c>
      <c r="L25" s="122">
        <v>1730</v>
      </c>
      <c r="M25" s="99">
        <f>+G25</f>
        <v>1000</v>
      </c>
      <c r="N25" s="122">
        <f t="shared" ref="N25:N33" si="2">+H25</f>
        <v>189.32599999999999</v>
      </c>
      <c r="O25" s="123"/>
      <c r="W25" s="125"/>
      <c r="AB25" s="125"/>
    </row>
    <row r="26" spans="1:29" ht="37.700000000000003" customHeight="1" x14ac:dyDescent="0.25">
      <c r="A26" s="40">
        <v>8</v>
      </c>
      <c r="B26" s="98" t="s">
        <v>159</v>
      </c>
      <c r="C26" s="113" t="s">
        <v>160</v>
      </c>
      <c r="D26" s="12">
        <v>7000</v>
      </c>
      <c r="E26" s="12"/>
      <c r="F26" s="12">
        <f>+D26</f>
        <v>7000</v>
      </c>
      <c r="G26" s="12">
        <v>2000</v>
      </c>
      <c r="H26" s="12">
        <v>2000</v>
      </c>
      <c r="I26" s="12"/>
      <c r="J26" s="12" t="s">
        <v>255</v>
      </c>
      <c r="K26" s="12">
        <v>4800</v>
      </c>
      <c r="L26" s="12">
        <v>4800</v>
      </c>
      <c r="M26" s="12">
        <f>+G26</f>
        <v>2000</v>
      </c>
      <c r="N26" s="12">
        <f t="shared" si="2"/>
        <v>2000</v>
      </c>
      <c r="O26" s="12"/>
    </row>
    <row r="27" spans="1:29" ht="31.5" x14ac:dyDescent="0.25">
      <c r="A27" s="40">
        <v>9</v>
      </c>
      <c r="B27" s="98" t="s">
        <v>161</v>
      </c>
      <c r="C27" s="113" t="s">
        <v>162</v>
      </c>
      <c r="D27" s="111">
        <v>545.476</v>
      </c>
      <c r="E27" s="12"/>
      <c r="F27" s="111">
        <v>545.476</v>
      </c>
      <c r="G27" s="12">
        <v>450</v>
      </c>
      <c r="H27" s="12">
        <v>450</v>
      </c>
      <c r="I27" s="12"/>
      <c r="J27" s="12">
        <v>450</v>
      </c>
      <c r="K27" s="12">
        <v>450</v>
      </c>
      <c r="L27" s="12">
        <v>450</v>
      </c>
      <c r="M27" s="12">
        <f>+G27</f>
        <v>450</v>
      </c>
      <c r="N27" s="12">
        <f t="shared" si="2"/>
        <v>450</v>
      </c>
      <c r="O27" s="12"/>
    </row>
    <row r="28" spans="1:29" ht="47.25" x14ac:dyDescent="0.25">
      <c r="A28" s="40">
        <v>10</v>
      </c>
      <c r="B28" s="98" t="s">
        <v>163</v>
      </c>
      <c r="C28" s="113" t="s">
        <v>164</v>
      </c>
      <c r="D28" s="6">
        <v>14996</v>
      </c>
      <c r="E28" s="12"/>
      <c r="F28" s="12">
        <f>+D28</f>
        <v>14996</v>
      </c>
      <c r="G28" s="12">
        <v>8000</v>
      </c>
      <c r="H28" s="12">
        <v>6000</v>
      </c>
      <c r="I28" s="12"/>
      <c r="J28" s="12">
        <v>6000</v>
      </c>
      <c r="K28" s="12">
        <v>14500</v>
      </c>
      <c r="L28" s="12">
        <v>13000</v>
      </c>
      <c r="M28" s="12">
        <v>8000</v>
      </c>
      <c r="N28" s="12">
        <f t="shared" si="2"/>
        <v>6000</v>
      </c>
      <c r="O28" s="12"/>
    </row>
    <row r="29" spans="1:29" ht="31.5" x14ac:dyDescent="0.25">
      <c r="A29" s="40">
        <v>11</v>
      </c>
      <c r="B29" s="98" t="s">
        <v>228</v>
      </c>
      <c r="C29" s="113" t="s">
        <v>229</v>
      </c>
      <c r="D29" s="6">
        <v>7000</v>
      </c>
      <c r="E29" s="12"/>
      <c r="F29" s="12">
        <v>7000</v>
      </c>
      <c r="G29" s="12">
        <v>6000</v>
      </c>
      <c r="H29" s="12">
        <v>2000</v>
      </c>
      <c r="I29" s="12"/>
      <c r="J29" s="12">
        <v>2000</v>
      </c>
      <c r="K29" s="12">
        <v>6945.5280000000002</v>
      </c>
      <c r="L29" s="12">
        <v>1000</v>
      </c>
      <c r="M29" s="12">
        <v>6000</v>
      </c>
      <c r="N29" s="12">
        <f t="shared" si="2"/>
        <v>2000</v>
      </c>
      <c r="O29" s="12"/>
    </row>
    <row r="30" spans="1:29" ht="47.25" x14ac:dyDescent="0.25">
      <c r="A30" s="40">
        <v>12</v>
      </c>
      <c r="B30" s="97" t="s">
        <v>134</v>
      </c>
      <c r="C30" s="153" t="s">
        <v>231</v>
      </c>
      <c r="D30" s="6">
        <v>5000</v>
      </c>
      <c r="E30" s="12"/>
      <c r="F30" s="12">
        <v>5000</v>
      </c>
      <c r="G30" s="12">
        <v>4000</v>
      </c>
      <c r="H30" s="12">
        <v>500</v>
      </c>
      <c r="I30" s="12"/>
      <c r="J30" s="12">
        <v>500</v>
      </c>
      <c r="K30" s="12">
        <v>4190</v>
      </c>
      <c r="L30" s="12">
        <v>4190</v>
      </c>
      <c r="M30" s="12">
        <v>4000</v>
      </c>
      <c r="N30" s="12">
        <f t="shared" si="2"/>
        <v>500</v>
      </c>
      <c r="O30" s="12"/>
    </row>
    <row r="31" spans="1:29" ht="47.25" x14ac:dyDescent="0.25">
      <c r="A31" s="40">
        <v>13</v>
      </c>
      <c r="B31" s="98" t="s">
        <v>226</v>
      </c>
      <c r="C31" s="113" t="s">
        <v>227</v>
      </c>
      <c r="D31" s="149">
        <f>27068896000/1000000</f>
        <v>27068.896000000001</v>
      </c>
      <c r="E31" s="154"/>
      <c r="F31" s="149">
        <f>27068896000/1000000</f>
        <v>27068.896000000001</v>
      </c>
      <c r="G31" s="149">
        <f>24500000000/1000000</f>
        <v>24500</v>
      </c>
      <c r="H31" s="149">
        <v>2500</v>
      </c>
      <c r="I31" s="154"/>
      <c r="J31" s="149">
        <v>2500</v>
      </c>
      <c r="K31" s="149">
        <f>25506000000/1000000</f>
        <v>25506</v>
      </c>
      <c r="L31" s="12"/>
      <c r="M31" s="149">
        <f>+G31</f>
        <v>24500</v>
      </c>
      <c r="N31" s="149">
        <f t="shared" si="2"/>
        <v>2500</v>
      </c>
      <c r="O31" s="12"/>
    </row>
    <row r="32" spans="1:29" ht="47.25" x14ac:dyDescent="0.25">
      <c r="A32" s="40">
        <v>14</v>
      </c>
      <c r="B32" s="150" t="s">
        <v>234</v>
      </c>
      <c r="C32" s="155" t="s">
        <v>235</v>
      </c>
      <c r="D32" s="149">
        <f>1132588000/1000000</f>
        <v>1132.588</v>
      </c>
      <c r="E32" s="154"/>
      <c r="F32" s="149">
        <f>+D32</f>
        <v>1132.588</v>
      </c>
      <c r="G32" s="149">
        <v>800</v>
      </c>
      <c r="H32" s="149">
        <v>800</v>
      </c>
      <c r="I32" s="154"/>
      <c r="J32" s="149">
        <v>800</v>
      </c>
      <c r="K32" s="149">
        <v>1100</v>
      </c>
      <c r="L32" s="12">
        <v>1100</v>
      </c>
      <c r="M32" s="149">
        <v>800</v>
      </c>
      <c r="N32" s="149">
        <f t="shared" si="2"/>
        <v>800</v>
      </c>
      <c r="O32" s="12"/>
    </row>
    <row r="33" spans="1:28" ht="47.25" x14ac:dyDescent="0.25">
      <c r="A33" s="40">
        <v>15</v>
      </c>
      <c r="B33" s="112" t="s">
        <v>232</v>
      </c>
      <c r="C33" s="113" t="s">
        <v>233</v>
      </c>
      <c r="D33" s="149">
        <v>27200</v>
      </c>
      <c r="E33" s="154"/>
      <c r="F33" s="149">
        <v>27200</v>
      </c>
      <c r="G33" s="149">
        <f>16911316000/1000000</f>
        <v>16911.315999999999</v>
      </c>
      <c r="H33" s="149">
        <f>3100704000/1000000</f>
        <v>3100.7040000000002</v>
      </c>
      <c r="I33" s="149"/>
      <c r="J33" s="149">
        <f>3100704000/1000000</f>
        <v>3100.7040000000002</v>
      </c>
      <c r="K33" s="149">
        <v>26500</v>
      </c>
      <c r="L33" s="12">
        <v>10000</v>
      </c>
      <c r="M33" s="149">
        <f>+G33</f>
        <v>16911.315999999999</v>
      </c>
      <c r="N33" s="149">
        <f t="shared" si="2"/>
        <v>3100.7040000000002</v>
      </c>
      <c r="O33" s="12"/>
    </row>
    <row r="34" spans="1:28" ht="45.95" customHeight="1" x14ac:dyDescent="0.25">
      <c r="A34" s="40">
        <v>16</v>
      </c>
      <c r="B34" s="156" t="s">
        <v>245</v>
      </c>
      <c r="C34" s="157" t="s">
        <v>246</v>
      </c>
      <c r="D34" s="149">
        <v>2500</v>
      </c>
      <c r="E34" s="154"/>
      <c r="F34" s="149">
        <v>2500</v>
      </c>
      <c r="G34" s="149">
        <v>1500</v>
      </c>
      <c r="H34" s="149">
        <v>1500</v>
      </c>
      <c r="I34" s="149"/>
      <c r="J34" s="149">
        <v>1500</v>
      </c>
      <c r="K34" s="149">
        <v>2400</v>
      </c>
      <c r="L34" s="12">
        <v>2400</v>
      </c>
      <c r="M34" s="149">
        <v>1500</v>
      </c>
      <c r="N34" s="149">
        <v>1500</v>
      </c>
      <c r="O34" s="12"/>
    </row>
    <row r="35" spans="1:28" ht="63.95" customHeight="1" x14ac:dyDescent="0.25">
      <c r="A35" s="40">
        <v>17</v>
      </c>
      <c r="B35" s="98" t="s">
        <v>165</v>
      </c>
      <c r="C35" s="103" t="s">
        <v>166</v>
      </c>
      <c r="D35" s="12">
        <v>447</v>
      </c>
      <c r="E35" s="12"/>
      <c r="F35" s="12">
        <f>+D35</f>
        <v>447</v>
      </c>
      <c r="G35" s="12">
        <v>345</v>
      </c>
      <c r="H35" s="12">
        <v>345</v>
      </c>
      <c r="I35" s="12"/>
      <c r="J35" s="12">
        <v>345</v>
      </c>
      <c r="K35" s="12">
        <v>345</v>
      </c>
      <c r="L35" s="12">
        <f>+K35</f>
        <v>345</v>
      </c>
      <c r="M35" s="12">
        <v>345</v>
      </c>
      <c r="N35" s="12">
        <f>+H35</f>
        <v>345</v>
      </c>
      <c r="O35" s="12"/>
    </row>
    <row r="36" spans="1:28" x14ac:dyDescent="0.25">
      <c r="A36" s="8" t="s">
        <v>34</v>
      </c>
      <c r="B36" s="8" t="s">
        <v>70</v>
      </c>
      <c r="C36" s="10"/>
      <c r="D36" s="14">
        <f>SUM(D37:D48)</f>
        <v>392752.37900000002</v>
      </c>
      <c r="E36" s="14">
        <f t="shared" ref="E36:N36" si="3">SUM(E37:E48)</f>
        <v>100000</v>
      </c>
      <c r="F36" s="14">
        <f t="shared" si="3"/>
        <v>292752.37899999996</v>
      </c>
      <c r="G36" s="14">
        <f t="shared" si="3"/>
        <v>212452.72279999999</v>
      </c>
      <c r="H36" s="14">
        <f t="shared" si="3"/>
        <v>131756.51</v>
      </c>
      <c r="I36" s="14">
        <f t="shared" si="3"/>
        <v>63000</v>
      </c>
      <c r="J36" s="14">
        <f t="shared" si="3"/>
        <v>68756.510000000009</v>
      </c>
      <c r="K36" s="14">
        <f t="shared" si="3"/>
        <v>296150</v>
      </c>
      <c r="L36" s="14">
        <f t="shared" si="3"/>
        <v>175750</v>
      </c>
      <c r="M36" s="14">
        <f t="shared" si="3"/>
        <v>212452.72279999999</v>
      </c>
      <c r="N36" s="14">
        <f t="shared" si="3"/>
        <v>131756.51</v>
      </c>
      <c r="O36" s="15"/>
      <c r="W36" s="145">
        <f>+N36</f>
        <v>131756.51</v>
      </c>
      <c r="AB36" s="145">
        <f>+H36-N36</f>
        <v>0</v>
      </c>
    </row>
    <row r="37" spans="1:28" ht="31.5" x14ac:dyDescent="0.25">
      <c r="A37" s="11" t="s">
        <v>54</v>
      </c>
      <c r="B37" s="156" t="s">
        <v>243</v>
      </c>
      <c r="C37" s="157" t="s">
        <v>244</v>
      </c>
      <c r="D37" s="12">
        <v>6000</v>
      </c>
      <c r="E37" s="12"/>
      <c r="F37" s="12">
        <f>+D37</f>
        <v>6000</v>
      </c>
      <c r="G37" s="12">
        <v>1500</v>
      </c>
      <c r="H37" s="12">
        <f>+G37</f>
        <v>1500</v>
      </c>
      <c r="I37" s="12"/>
      <c r="J37" s="12">
        <f>+G37</f>
        <v>1500</v>
      </c>
      <c r="K37" s="12">
        <v>5750</v>
      </c>
      <c r="L37" s="12">
        <v>5750</v>
      </c>
      <c r="M37" s="12">
        <v>1500</v>
      </c>
      <c r="N37" s="12">
        <v>1500</v>
      </c>
      <c r="O37" s="15"/>
    </row>
    <row r="38" spans="1:28" ht="63" x14ac:dyDescent="0.25">
      <c r="A38" s="11" t="s">
        <v>55</v>
      </c>
      <c r="B38" s="92" t="s">
        <v>135</v>
      </c>
      <c r="C38" s="7" t="s">
        <v>257</v>
      </c>
      <c r="D38" s="109">
        <v>14831.302</v>
      </c>
      <c r="E38" s="12"/>
      <c r="F38" s="12">
        <f>+D38</f>
        <v>14831.302</v>
      </c>
      <c r="G38" s="12">
        <v>2500</v>
      </c>
      <c r="H38" s="12">
        <v>1500</v>
      </c>
      <c r="I38" s="12"/>
      <c r="J38" s="12">
        <v>1500</v>
      </c>
      <c r="K38" s="12">
        <v>8000</v>
      </c>
      <c r="L38" s="12">
        <v>8000</v>
      </c>
      <c r="M38" s="12">
        <v>2500</v>
      </c>
      <c r="N38" s="12">
        <v>1500</v>
      </c>
      <c r="O38" s="15"/>
    </row>
    <row r="39" spans="1:28" s="104" customFormat="1" ht="77.099999999999994" customHeight="1" x14ac:dyDescent="0.25">
      <c r="A39" s="11" t="s">
        <v>198</v>
      </c>
      <c r="B39" s="114" t="s">
        <v>71</v>
      </c>
      <c r="C39" s="7" t="s">
        <v>74</v>
      </c>
      <c r="D39" s="12">
        <v>41020.548999999999</v>
      </c>
      <c r="E39" s="12"/>
      <c r="F39" s="12">
        <f>D39</f>
        <v>41020.548999999999</v>
      </c>
      <c r="G39" s="12">
        <f>27442722800/1000000</f>
        <v>27442.7228</v>
      </c>
      <c r="H39" s="12">
        <v>5186</v>
      </c>
      <c r="I39" s="12"/>
      <c r="J39" s="12">
        <v>5186</v>
      </c>
      <c r="K39" s="12">
        <v>35000</v>
      </c>
      <c r="L39" s="12">
        <v>8000</v>
      </c>
      <c r="M39" s="12">
        <f>G39</f>
        <v>27442.7228</v>
      </c>
      <c r="N39" s="4">
        <f>J39</f>
        <v>5186</v>
      </c>
      <c r="O39" s="115"/>
    </row>
    <row r="40" spans="1:28" s="104" customFormat="1" ht="72.599999999999994" customHeight="1" x14ac:dyDescent="0.25">
      <c r="A40" s="11" t="s">
        <v>56</v>
      </c>
      <c r="B40" s="96" t="s">
        <v>72</v>
      </c>
      <c r="C40" s="7" t="s">
        <v>75</v>
      </c>
      <c r="D40" s="12">
        <v>43579</v>
      </c>
      <c r="E40" s="12"/>
      <c r="F40" s="12">
        <f>D40</f>
        <v>43579</v>
      </c>
      <c r="G40" s="12">
        <v>29885</v>
      </c>
      <c r="H40" s="12">
        <v>8116</v>
      </c>
      <c r="I40" s="12"/>
      <c r="J40" s="12">
        <v>8116</v>
      </c>
      <c r="K40" s="12">
        <v>35000</v>
      </c>
      <c r="L40" s="12">
        <v>9000</v>
      </c>
      <c r="M40" s="12">
        <f>+G40</f>
        <v>29885</v>
      </c>
      <c r="N40" s="12">
        <f>H40</f>
        <v>8116</v>
      </c>
      <c r="O40" s="1"/>
    </row>
    <row r="41" spans="1:28" s="104" customFormat="1" ht="66.95" customHeight="1" x14ac:dyDescent="0.25">
      <c r="A41" s="11" t="s">
        <v>199</v>
      </c>
      <c r="B41" s="116" t="s">
        <v>73</v>
      </c>
      <c r="C41" s="7" t="s">
        <v>76</v>
      </c>
      <c r="D41" s="12">
        <v>150000</v>
      </c>
      <c r="E41" s="12">
        <v>100000</v>
      </c>
      <c r="F41" s="12">
        <v>50000</v>
      </c>
      <c r="G41" s="12">
        <f>25540+63000</f>
        <v>88540</v>
      </c>
      <c r="H41" s="12">
        <v>63000</v>
      </c>
      <c r="I41" s="12">
        <v>63000</v>
      </c>
      <c r="J41" s="12"/>
      <c r="K41" s="12">
        <v>95000</v>
      </c>
      <c r="L41" s="12">
        <v>55000</v>
      </c>
      <c r="M41" s="12">
        <f>+N41+25540</f>
        <v>88540</v>
      </c>
      <c r="N41" s="12">
        <f>+I41</f>
        <v>63000</v>
      </c>
      <c r="O41" s="1"/>
      <c r="Z41" s="104">
        <f>M41/G41</f>
        <v>1</v>
      </c>
    </row>
    <row r="42" spans="1:28" s="104" customFormat="1" ht="81" customHeight="1" x14ac:dyDescent="0.25">
      <c r="A42" s="11" t="s">
        <v>200</v>
      </c>
      <c r="B42" s="98" t="s">
        <v>167</v>
      </c>
      <c r="C42" s="7" t="s">
        <v>168</v>
      </c>
      <c r="D42" s="12">
        <v>11192</v>
      </c>
      <c r="E42" s="12"/>
      <c r="F42" s="12">
        <v>11192</v>
      </c>
      <c r="G42" s="12">
        <v>6150</v>
      </c>
      <c r="H42" s="12">
        <v>6150</v>
      </c>
      <c r="I42" s="12"/>
      <c r="J42" s="12">
        <v>6150</v>
      </c>
      <c r="K42" s="12">
        <v>10500</v>
      </c>
      <c r="L42" s="12">
        <v>9000</v>
      </c>
      <c r="M42" s="12">
        <v>6150</v>
      </c>
      <c r="N42" s="12">
        <f>+M42</f>
        <v>6150</v>
      </c>
      <c r="O42" s="1"/>
    </row>
    <row r="43" spans="1:28" s="104" customFormat="1" ht="66.95" customHeight="1" x14ac:dyDescent="0.25">
      <c r="A43" s="11" t="s">
        <v>201</v>
      </c>
      <c r="B43" s="98" t="s">
        <v>169</v>
      </c>
      <c r="C43" s="113" t="s">
        <v>170</v>
      </c>
      <c r="D43" s="111">
        <v>13469.528</v>
      </c>
      <c r="E43" s="12"/>
      <c r="F43" s="111">
        <v>13469.528</v>
      </c>
      <c r="G43" s="99">
        <v>5500</v>
      </c>
      <c r="H43" s="12">
        <v>4595</v>
      </c>
      <c r="I43" s="12"/>
      <c r="J43" s="12">
        <v>4595</v>
      </c>
      <c r="K43" s="12">
        <v>12900</v>
      </c>
      <c r="L43" s="12">
        <v>12000</v>
      </c>
      <c r="M43" s="12">
        <f>+G43</f>
        <v>5500</v>
      </c>
      <c r="N43" s="12">
        <f>+J43</f>
        <v>4595</v>
      </c>
      <c r="O43" s="1"/>
      <c r="Z43" s="104">
        <f>M44/G44</f>
        <v>1</v>
      </c>
    </row>
    <row r="44" spans="1:28" s="104" customFormat="1" ht="66.95" customHeight="1" x14ac:dyDescent="0.25">
      <c r="A44" s="11" t="s">
        <v>202</v>
      </c>
      <c r="B44" s="98" t="s">
        <v>113</v>
      </c>
      <c r="C44" s="113" t="s">
        <v>171</v>
      </c>
      <c r="D44" s="12">
        <v>67000</v>
      </c>
      <c r="E44" s="12"/>
      <c r="F44" s="12">
        <v>67000</v>
      </c>
      <c r="G44" s="12">
        <f>25380+10000</f>
        <v>35380</v>
      </c>
      <c r="H44" s="12">
        <f>24530+5000</f>
        <v>29530</v>
      </c>
      <c r="I44" s="12"/>
      <c r="J44" s="12">
        <f>24530+5000</f>
        <v>29530</v>
      </c>
      <c r="K44" s="12">
        <v>63000</v>
      </c>
      <c r="L44" s="12">
        <v>40000</v>
      </c>
      <c r="M44" s="12">
        <f>+G44</f>
        <v>35380</v>
      </c>
      <c r="N44" s="12">
        <f>+H44</f>
        <v>29530</v>
      </c>
      <c r="O44" s="1"/>
    </row>
    <row r="45" spans="1:28" s="104" customFormat="1" ht="66.95" customHeight="1" x14ac:dyDescent="0.25">
      <c r="A45" s="11" t="s">
        <v>251</v>
      </c>
      <c r="B45" s="98" t="s">
        <v>172</v>
      </c>
      <c r="C45" s="113" t="s">
        <v>122</v>
      </c>
      <c r="D45" s="111">
        <v>12460</v>
      </c>
      <c r="E45" s="12"/>
      <c r="F45" s="111">
        <v>12460</v>
      </c>
      <c r="G45" s="99">
        <v>5855</v>
      </c>
      <c r="H45" s="99">
        <v>3479.51</v>
      </c>
      <c r="I45" s="12"/>
      <c r="J45" s="99">
        <v>3479.51</v>
      </c>
      <c r="K45" s="12">
        <v>7500</v>
      </c>
      <c r="L45" s="12">
        <v>6500</v>
      </c>
      <c r="M45" s="99">
        <v>5855</v>
      </c>
      <c r="N45" s="12">
        <f>+H45</f>
        <v>3479.51</v>
      </c>
      <c r="O45" s="1"/>
    </row>
    <row r="46" spans="1:28" s="104" customFormat="1" ht="66.95" customHeight="1" x14ac:dyDescent="0.25">
      <c r="A46" s="11" t="s">
        <v>252</v>
      </c>
      <c r="B46" s="158" t="s">
        <v>247</v>
      </c>
      <c r="C46" s="155" t="s">
        <v>248</v>
      </c>
      <c r="D46" s="111">
        <v>11700</v>
      </c>
      <c r="E46" s="12"/>
      <c r="F46" s="111">
        <f>+D46</f>
        <v>11700</v>
      </c>
      <c r="G46" s="99">
        <v>3200</v>
      </c>
      <c r="H46" s="99">
        <v>3200</v>
      </c>
      <c r="I46" s="12"/>
      <c r="J46" s="99">
        <v>3200</v>
      </c>
      <c r="K46" s="12">
        <v>5000</v>
      </c>
      <c r="L46" s="12">
        <v>5000</v>
      </c>
      <c r="M46" s="99">
        <f>+G46</f>
        <v>3200</v>
      </c>
      <c r="N46" s="12">
        <f>+H46</f>
        <v>3200</v>
      </c>
      <c r="O46" s="1"/>
    </row>
    <row r="47" spans="1:28" s="104" customFormat="1" ht="66.95" customHeight="1" x14ac:dyDescent="0.25">
      <c r="A47" s="11" t="s">
        <v>253</v>
      </c>
      <c r="B47" s="150" t="s">
        <v>115</v>
      </c>
      <c r="C47" s="155" t="s">
        <v>238</v>
      </c>
      <c r="D47" s="111">
        <v>8000</v>
      </c>
      <c r="E47" s="12"/>
      <c r="F47" s="111">
        <v>8000</v>
      </c>
      <c r="G47" s="99">
        <v>2500</v>
      </c>
      <c r="H47" s="99">
        <v>1500</v>
      </c>
      <c r="I47" s="12"/>
      <c r="J47" s="99">
        <v>1500</v>
      </c>
      <c r="K47" s="12">
        <v>7500</v>
      </c>
      <c r="L47" s="12">
        <v>7500</v>
      </c>
      <c r="M47" s="99">
        <v>2500</v>
      </c>
      <c r="N47" s="12">
        <v>1500</v>
      </c>
      <c r="O47" s="1"/>
    </row>
    <row r="48" spans="1:28" s="104" customFormat="1" ht="66.95" customHeight="1" x14ac:dyDescent="0.25">
      <c r="A48" s="11" t="s">
        <v>254</v>
      </c>
      <c r="B48" s="150" t="s">
        <v>236</v>
      </c>
      <c r="C48" s="155" t="s">
        <v>237</v>
      </c>
      <c r="D48" s="111">
        <v>13500</v>
      </c>
      <c r="E48" s="12"/>
      <c r="F48" s="111">
        <f>+D48</f>
        <v>13500</v>
      </c>
      <c r="G48" s="99">
        <v>4000</v>
      </c>
      <c r="H48" s="99">
        <v>4000</v>
      </c>
      <c r="I48" s="12"/>
      <c r="J48" s="99">
        <v>4000</v>
      </c>
      <c r="K48" s="12">
        <v>11000</v>
      </c>
      <c r="L48" s="12">
        <v>10000</v>
      </c>
      <c r="M48" s="99">
        <v>4000</v>
      </c>
      <c r="N48" s="12">
        <v>4000</v>
      </c>
      <c r="O48" s="1"/>
    </row>
    <row r="49" spans="1:33" s="57" customFormat="1" ht="37.5" customHeight="1" x14ac:dyDescent="0.25">
      <c r="A49" s="8" t="s">
        <v>64</v>
      </c>
      <c r="B49" s="91" t="s">
        <v>77</v>
      </c>
      <c r="C49" s="61"/>
      <c r="D49" s="14">
        <f t="shared" ref="D49:O49" si="4">SUM(D50:D57)</f>
        <v>498588</v>
      </c>
      <c r="E49" s="14">
        <f t="shared" si="4"/>
        <v>0</v>
      </c>
      <c r="F49" s="14">
        <f t="shared" si="4"/>
        <v>498588</v>
      </c>
      <c r="G49" s="14">
        <f t="shared" si="4"/>
        <v>83211</v>
      </c>
      <c r="H49" s="14">
        <f>SUM(H50:H57)</f>
        <v>65211</v>
      </c>
      <c r="I49" s="14">
        <f t="shared" si="4"/>
        <v>0</v>
      </c>
      <c r="J49" s="14">
        <f t="shared" si="4"/>
        <v>65211</v>
      </c>
      <c r="K49" s="14">
        <f t="shared" si="4"/>
        <v>110211</v>
      </c>
      <c r="L49" s="14">
        <f t="shared" si="4"/>
        <v>74211</v>
      </c>
      <c r="M49" s="14">
        <f t="shared" si="4"/>
        <v>83211</v>
      </c>
      <c r="N49" s="14">
        <f t="shared" si="4"/>
        <v>62211</v>
      </c>
      <c r="O49" s="108">
        <f t="shared" si="4"/>
        <v>0</v>
      </c>
      <c r="W49" s="147">
        <f>++N49</f>
        <v>62211</v>
      </c>
      <c r="AB49" s="147">
        <f>+H49-N49</f>
        <v>3000</v>
      </c>
    </row>
    <row r="50" spans="1:33" ht="63" customHeight="1" x14ac:dyDescent="0.25">
      <c r="A50" s="11" t="s">
        <v>54</v>
      </c>
      <c r="B50" s="98" t="s">
        <v>173</v>
      </c>
      <c r="C50" s="7" t="s">
        <v>174</v>
      </c>
      <c r="D50" s="111">
        <v>217000</v>
      </c>
      <c r="E50" s="13"/>
      <c r="F50" s="99">
        <v>217000</v>
      </c>
      <c r="G50" s="12">
        <v>8000</v>
      </c>
      <c r="H50" s="12">
        <f>+J50</f>
        <v>4000</v>
      </c>
      <c r="I50" s="13"/>
      <c r="J50" s="12">
        <v>4000</v>
      </c>
      <c r="K50" s="4">
        <v>25000</v>
      </c>
      <c r="L50" s="130">
        <v>10000</v>
      </c>
      <c r="M50" s="4">
        <v>8000</v>
      </c>
      <c r="N50" s="4">
        <v>4000</v>
      </c>
      <c r="O50" s="1"/>
    </row>
    <row r="51" spans="1:33" ht="63" customHeight="1" x14ac:dyDescent="0.25">
      <c r="A51" s="11" t="s">
        <v>55</v>
      </c>
      <c r="B51" s="98" t="s">
        <v>249</v>
      </c>
      <c r="C51" s="113" t="s">
        <v>250</v>
      </c>
      <c r="D51" s="111">
        <v>200000</v>
      </c>
      <c r="E51" s="13"/>
      <c r="F51" s="99">
        <f>+D51</f>
        <v>200000</v>
      </c>
      <c r="G51" s="12">
        <v>30000</v>
      </c>
      <c r="H51" s="12">
        <v>30000</v>
      </c>
      <c r="I51" s="13"/>
      <c r="J51" s="12">
        <v>30000</v>
      </c>
      <c r="K51" s="4">
        <v>30000</v>
      </c>
      <c r="L51" s="130">
        <v>30000</v>
      </c>
      <c r="M51" s="4">
        <v>30000</v>
      </c>
      <c r="N51" s="4">
        <v>30000</v>
      </c>
      <c r="O51" s="1"/>
    </row>
    <row r="52" spans="1:33" ht="53.1" customHeight="1" x14ac:dyDescent="0.25">
      <c r="A52" s="11" t="s">
        <v>198</v>
      </c>
      <c r="B52" s="98" t="s">
        <v>175</v>
      </c>
      <c r="C52" s="7" t="s">
        <v>176</v>
      </c>
      <c r="D52" s="111">
        <v>29500</v>
      </c>
      <c r="E52" s="7"/>
      <c r="F52" s="111">
        <v>29500</v>
      </c>
      <c r="G52" s="111">
        <v>18211</v>
      </c>
      <c r="H52" s="111">
        <v>18211</v>
      </c>
      <c r="I52" s="111"/>
      <c r="J52" s="111">
        <v>18211</v>
      </c>
      <c r="K52" s="99">
        <f>+H52</f>
        <v>18211</v>
      </c>
      <c r="L52" s="131">
        <f>+K52</f>
        <v>18211</v>
      </c>
      <c r="M52" s="99">
        <f>+H52</f>
        <v>18211</v>
      </c>
      <c r="N52" s="99">
        <f>+J52</f>
        <v>18211</v>
      </c>
      <c r="O52" s="7"/>
    </row>
    <row r="53" spans="1:33" s="127" customFormat="1" ht="68.45" customHeight="1" x14ac:dyDescent="0.25">
      <c r="A53" s="11" t="s">
        <v>56</v>
      </c>
      <c r="B53" s="98" t="s">
        <v>203</v>
      </c>
      <c r="C53" s="132" t="s">
        <v>204</v>
      </c>
      <c r="D53" s="111">
        <v>7379</v>
      </c>
      <c r="E53" s="111"/>
      <c r="F53" s="111">
        <f>D53</f>
        <v>7379</v>
      </c>
      <c r="G53" s="111">
        <v>5500</v>
      </c>
      <c r="H53" s="111">
        <v>1500</v>
      </c>
      <c r="I53" s="111"/>
      <c r="J53" s="111">
        <v>1500</v>
      </c>
      <c r="K53" s="111">
        <v>7000</v>
      </c>
      <c r="L53" s="111">
        <v>1000</v>
      </c>
      <c r="M53" s="111">
        <f>G53</f>
        <v>5500</v>
      </c>
      <c r="N53" s="111">
        <v>1500</v>
      </c>
      <c r="O53" s="132"/>
    </row>
    <row r="54" spans="1:33" s="104" customFormat="1" ht="57.6" customHeight="1" x14ac:dyDescent="0.25">
      <c r="A54" s="11" t="s">
        <v>199</v>
      </c>
      <c r="B54" s="92" t="s">
        <v>205</v>
      </c>
      <c r="C54" s="7" t="s">
        <v>206</v>
      </c>
      <c r="D54" s="159">
        <v>13729</v>
      </c>
      <c r="E54" s="160">
        <v>0</v>
      </c>
      <c r="F54" s="12">
        <f t="shared" ref="F54" si="5">D54</f>
        <v>13729</v>
      </c>
      <c r="G54" s="12">
        <v>8000</v>
      </c>
      <c r="H54" s="161">
        <v>3000</v>
      </c>
      <c r="I54" s="161">
        <v>0</v>
      </c>
      <c r="J54" s="161">
        <v>3000</v>
      </c>
      <c r="K54" s="12">
        <v>12000</v>
      </c>
      <c r="L54" s="162">
        <v>4000</v>
      </c>
      <c r="M54" s="12">
        <f>G54</f>
        <v>8000</v>
      </c>
      <c r="N54" s="161">
        <v>0</v>
      </c>
      <c r="O54" s="115"/>
    </row>
    <row r="55" spans="1:33" s="127" customFormat="1" ht="61.5" customHeight="1" x14ac:dyDescent="0.25">
      <c r="A55" s="11" t="s">
        <v>200</v>
      </c>
      <c r="B55" s="98" t="s">
        <v>223</v>
      </c>
      <c r="C55" s="132" t="s">
        <v>207</v>
      </c>
      <c r="D55" s="133">
        <v>1100</v>
      </c>
      <c r="E55" s="134">
        <v>0</v>
      </c>
      <c r="F55" s="99">
        <v>1100</v>
      </c>
      <c r="G55" s="99">
        <v>1000</v>
      </c>
      <c r="H55" s="99">
        <v>1000</v>
      </c>
      <c r="I55" s="99">
        <v>0</v>
      </c>
      <c r="J55" s="99">
        <v>1000</v>
      </c>
      <c r="K55" s="99">
        <v>1000</v>
      </c>
      <c r="L55" s="131">
        <v>1000</v>
      </c>
      <c r="M55" s="99">
        <v>1000</v>
      </c>
      <c r="N55" s="99">
        <v>1000</v>
      </c>
      <c r="O55" s="99"/>
    </row>
    <row r="56" spans="1:33" s="127" customFormat="1" ht="68.099999999999994" customHeight="1" x14ac:dyDescent="0.25">
      <c r="A56" s="11" t="s">
        <v>201</v>
      </c>
      <c r="B56" s="98" t="s">
        <v>208</v>
      </c>
      <c r="C56" s="132" t="s">
        <v>209</v>
      </c>
      <c r="D56" s="133">
        <v>14980</v>
      </c>
      <c r="E56" s="134">
        <v>0</v>
      </c>
      <c r="F56" s="99">
        <f>D56</f>
        <v>14980</v>
      </c>
      <c r="G56" s="99">
        <v>4000</v>
      </c>
      <c r="H56" s="99">
        <f>G56</f>
        <v>4000</v>
      </c>
      <c r="I56" s="99">
        <v>0</v>
      </c>
      <c r="J56" s="99">
        <f>H56</f>
        <v>4000</v>
      </c>
      <c r="K56" s="99">
        <v>5000</v>
      </c>
      <c r="L56" s="131">
        <f>K56</f>
        <v>5000</v>
      </c>
      <c r="M56" s="99">
        <f>G56</f>
        <v>4000</v>
      </c>
      <c r="N56" s="99">
        <f>M56</f>
        <v>4000</v>
      </c>
      <c r="O56" s="99"/>
    </row>
    <row r="57" spans="1:33" s="127" customFormat="1" ht="57.95" customHeight="1" x14ac:dyDescent="0.25">
      <c r="A57" s="11" t="s">
        <v>202</v>
      </c>
      <c r="B57" s="98" t="s">
        <v>256</v>
      </c>
      <c r="C57" s="132" t="s">
        <v>210</v>
      </c>
      <c r="D57" s="133">
        <v>14900</v>
      </c>
      <c r="E57" s="134">
        <v>0</v>
      </c>
      <c r="F57" s="99">
        <f>D57</f>
        <v>14900</v>
      </c>
      <c r="G57" s="99">
        <v>8500</v>
      </c>
      <c r="H57" s="99">
        <v>3500</v>
      </c>
      <c r="I57" s="99">
        <v>0</v>
      </c>
      <c r="J57" s="99">
        <f>H57</f>
        <v>3500</v>
      </c>
      <c r="K57" s="99">
        <v>12000</v>
      </c>
      <c r="L57" s="131">
        <v>5000</v>
      </c>
      <c r="M57" s="99">
        <f>+G57</f>
        <v>8500</v>
      </c>
      <c r="N57" s="99">
        <f>+H57</f>
        <v>3500</v>
      </c>
      <c r="O57" s="99"/>
    </row>
    <row r="58" spans="1:33" s="57" customFormat="1" ht="27.6" customHeight="1" x14ac:dyDescent="0.25">
      <c r="A58" s="141"/>
      <c r="B58" s="142" t="s">
        <v>8</v>
      </c>
      <c r="C58" s="61"/>
      <c r="D58" s="14">
        <f t="shared" ref="D58:N58" si="6">D10+D18+D36+D49</f>
        <v>1133492.496</v>
      </c>
      <c r="E58" s="14">
        <f t="shared" si="6"/>
        <v>115285.754</v>
      </c>
      <c r="F58" s="14">
        <f t="shared" si="6"/>
        <v>1018103.742</v>
      </c>
      <c r="G58" s="14">
        <f t="shared" si="6"/>
        <v>469122.7928</v>
      </c>
      <c r="H58" s="14">
        <f t="shared" si="6"/>
        <v>251338.57500000001</v>
      </c>
      <c r="I58" s="14">
        <f t="shared" si="6"/>
        <v>68000</v>
      </c>
      <c r="J58" s="14">
        <f t="shared" si="6"/>
        <v>181338.57500000001</v>
      </c>
      <c r="K58" s="14">
        <f t="shared" si="6"/>
        <v>630482.11300000001</v>
      </c>
      <c r="L58" s="14">
        <f t="shared" si="6"/>
        <v>333868</v>
      </c>
      <c r="M58" s="14">
        <f t="shared" si="6"/>
        <v>469122.7928</v>
      </c>
      <c r="N58" s="14">
        <f t="shared" si="6"/>
        <v>248338.57500000001</v>
      </c>
      <c r="O58" s="9"/>
      <c r="W58" s="147">
        <f>+W49+W36+W18+W10</f>
        <v>248338.57500000001</v>
      </c>
    </row>
    <row r="59" spans="1:33" ht="23.1" customHeight="1" x14ac:dyDescent="0.25">
      <c r="J59" s="261" t="s">
        <v>9</v>
      </c>
      <c r="K59" s="261"/>
      <c r="L59" s="261"/>
      <c r="M59" s="261"/>
      <c r="N59" s="261"/>
      <c r="O59" s="261"/>
      <c r="AF59" s="146">
        <v>123600</v>
      </c>
      <c r="AG59" s="45">
        <f>N58/AF59</f>
        <v>2.0092117718446603</v>
      </c>
    </row>
    <row r="60" spans="1:33" hidden="1" x14ac:dyDescent="0.25">
      <c r="G60" s="145"/>
      <c r="AF60" s="146"/>
    </row>
    <row r="61" spans="1:33" hidden="1" x14ac:dyDescent="0.25">
      <c r="N61" s="104">
        <f>N58/H58</f>
        <v>0.9880639094098469</v>
      </c>
      <c r="AF61" s="146"/>
    </row>
    <row r="62" spans="1:33" hidden="1" x14ac:dyDescent="0.25">
      <c r="G62" s="145"/>
      <c r="H62" s="146">
        <v>116817</v>
      </c>
      <c r="AF62" s="146"/>
    </row>
    <row r="63" spans="1:33" hidden="1" x14ac:dyDescent="0.25">
      <c r="G63" s="145"/>
      <c r="AF63" s="146"/>
    </row>
    <row r="64" spans="1:33" hidden="1" x14ac:dyDescent="0.25">
      <c r="G64" s="145"/>
      <c r="N64" s="104">
        <v>77200</v>
      </c>
      <c r="AF64" s="146"/>
    </row>
    <row r="65" spans="7:32" hidden="1" x14ac:dyDescent="0.25">
      <c r="G65" s="145"/>
      <c r="H65" s="45">
        <f>H58/H62</f>
        <v>2.1515582064254346</v>
      </c>
      <c r="AF65" s="146"/>
    </row>
    <row r="66" spans="7:32" hidden="1" x14ac:dyDescent="0.25">
      <c r="N66" s="104">
        <f>N58/N64</f>
        <v>3.2168209196891193</v>
      </c>
      <c r="AF66" s="146"/>
    </row>
    <row r="67" spans="7:32" hidden="1" x14ac:dyDescent="0.25">
      <c r="AF67" s="146"/>
    </row>
    <row r="68" spans="7:32" hidden="1" x14ac:dyDescent="0.25">
      <c r="AF68" s="146"/>
    </row>
    <row r="69" spans="7:32" hidden="1" x14ac:dyDescent="0.25">
      <c r="AF69" s="146"/>
    </row>
    <row r="70" spans="7:32" hidden="1" x14ac:dyDescent="0.25">
      <c r="AF70" s="146"/>
    </row>
    <row r="71" spans="7:32" hidden="1" x14ac:dyDescent="0.25">
      <c r="AF71" s="146"/>
    </row>
    <row r="72" spans="7:32" hidden="1" x14ac:dyDescent="0.25">
      <c r="N72" s="53">
        <v>73106</v>
      </c>
      <c r="AF72" s="146"/>
    </row>
    <row r="73" spans="7:32" hidden="1" x14ac:dyDescent="0.25">
      <c r="AF73" s="146"/>
    </row>
    <row r="74" spans="7:32" hidden="1" x14ac:dyDescent="0.25">
      <c r="AF74" s="146"/>
    </row>
    <row r="75" spans="7:32" hidden="1" x14ac:dyDescent="0.25">
      <c r="N75" s="104">
        <f>L58/N72</f>
        <v>4.5669028533909666</v>
      </c>
      <c r="AF75" s="146"/>
    </row>
    <row r="76" spans="7:32" hidden="1" x14ac:dyDescent="0.25">
      <c r="AF76" s="146"/>
    </row>
    <row r="77" spans="7:32" ht="0.6" hidden="1" customHeight="1" x14ac:dyDescent="0.25">
      <c r="H77" s="144">
        <v>64060</v>
      </c>
      <c r="I77" s="145"/>
      <c r="AF77" s="146"/>
    </row>
    <row r="78" spans="7:32" hidden="1" x14ac:dyDescent="0.25">
      <c r="AF78" s="146"/>
    </row>
    <row r="79" spans="7:32" hidden="1" x14ac:dyDescent="0.25">
      <c r="H79" s="45">
        <f>H58/H77</f>
        <v>3.9234869653449893</v>
      </c>
      <c r="AF79" s="146"/>
    </row>
    <row r="80" spans="7:32" hidden="1" x14ac:dyDescent="0.25">
      <c r="L80" s="145">
        <f>N58/H58</f>
        <v>0.9880639094098469</v>
      </c>
      <c r="N80" s="104">
        <v>43130</v>
      </c>
      <c r="AF80" s="146"/>
    </row>
    <row r="81" spans="12:32" hidden="1" x14ac:dyDescent="0.25">
      <c r="AF81" s="146"/>
    </row>
    <row r="82" spans="12:32" hidden="1" x14ac:dyDescent="0.25">
      <c r="N82" s="104">
        <f>N58/N80</f>
        <v>5.7579080686297246</v>
      </c>
      <c r="AF82" s="146"/>
    </row>
    <row r="83" spans="12:32" hidden="1" x14ac:dyDescent="0.25">
      <c r="L83" s="145">
        <f>145/37.2</f>
        <v>3.897849462365591</v>
      </c>
      <c r="AF83" s="146"/>
    </row>
    <row r="84" spans="12:32" hidden="1" x14ac:dyDescent="0.25">
      <c r="AF84" s="146"/>
    </row>
    <row r="85" spans="12:32" hidden="1" x14ac:dyDescent="0.25">
      <c r="AF85" s="146"/>
    </row>
    <row r="86" spans="12:32" x14ac:dyDescent="0.25">
      <c r="AF86" s="146"/>
    </row>
    <row r="87" spans="12:32" x14ac:dyDescent="0.25">
      <c r="AF87" s="146"/>
    </row>
    <row r="88" spans="12:32" x14ac:dyDescent="0.25">
      <c r="AF88" s="146"/>
    </row>
    <row r="89" spans="12:32" x14ac:dyDescent="0.25">
      <c r="AF89" s="146"/>
    </row>
  </sheetData>
  <mergeCells count="22">
    <mergeCell ref="D5:D7"/>
    <mergeCell ref="E5:F6"/>
    <mergeCell ref="K5:K7"/>
    <mergeCell ref="I6:J6"/>
    <mergeCell ref="G5:G7"/>
    <mergeCell ref="H5:J5"/>
    <mergeCell ref="J59:O59"/>
    <mergeCell ref="A1:O1"/>
    <mergeCell ref="A2:O2"/>
    <mergeCell ref="A4:A7"/>
    <mergeCell ref="B4:B7"/>
    <mergeCell ref="C4:F4"/>
    <mergeCell ref="G4:J4"/>
    <mergeCell ref="K4:L4"/>
    <mergeCell ref="M4:N4"/>
    <mergeCell ref="H6:H7"/>
    <mergeCell ref="A3:O3"/>
    <mergeCell ref="O4:O7"/>
    <mergeCell ref="M5:M7"/>
    <mergeCell ref="N5:N7"/>
    <mergeCell ref="C5:C7"/>
    <mergeCell ref="L5:L7"/>
  </mergeCells>
  <phoneticPr fontId="31" type="noConversion"/>
  <pageMargins left="0.51181102362204722" right="0.23622047244094491" top="0.74803149606299213" bottom="0.23622047244094491" header="0.31496062992125984" footer="0.31496062992125984"/>
  <pageSetup paperSize="9" scale="75"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RowColHeaders="0" zoomScale="85" zoomScaleNormal="85" workbookViewId="0">
      <pane xSplit="2" ySplit="3" topLeftCell="C88" activePane="bottomRight" state="frozen"/>
      <selection pane="topRight" activeCell="C1" sqref="C1"/>
      <selection pane="bottomLeft" activeCell="A4" sqref="A4"/>
      <selection pane="bottomRight" activeCell="C3" sqref="C3"/>
    </sheetView>
  </sheetViews>
  <sheetFormatPr defaultColWidth="8.75" defaultRowHeight="15" x14ac:dyDescent="0.25"/>
  <cols>
    <col min="1" max="1" width="5.125" style="167" bestFit="1" customWidth="1"/>
    <col min="2" max="2" width="62.125" style="189" customWidth="1"/>
    <col min="3" max="3" width="16.125" style="167" customWidth="1"/>
    <col min="4" max="4" width="17" style="167" customWidth="1"/>
    <col min="5" max="5" width="17.625" style="167" customWidth="1"/>
    <col min="6" max="6" width="13" style="167" hidden="1" customWidth="1"/>
    <col min="7" max="7" width="14.375" style="167" hidden="1" customWidth="1"/>
    <col min="8" max="8" width="20.5" style="189" hidden="1" customWidth="1"/>
    <col min="9" max="9" width="13.875" style="167" hidden="1" customWidth="1"/>
    <col min="10" max="10" width="12.625" style="167" hidden="1" customWidth="1"/>
    <col min="11" max="11" width="18" style="167" hidden="1" customWidth="1"/>
    <col min="12" max="12" width="34.125" style="167" hidden="1" customWidth="1"/>
    <col min="13" max="13" width="11.375" style="167" hidden="1" customWidth="1"/>
    <col min="14" max="14" width="10.375" style="167" hidden="1" customWidth="1"/>
    <col min="15" max="15" width="14.5" style="167" customWidth="1"/>
    <col min="16" max="16" width="18.625" style="167" customWidth="1"/>
    <col min="17" max="16384" width="8.75" style="167"/>
  </cols>
  <sheetData>
    <row r="1" spans="1:16" ht="15.75" x14ac:dyDescent="0.25">
      <c r="A1" s="270" t="s">
        <v>665</v>
      </c>
      <c r="B1" s="270"/>
      <c r="C1" s="270"/>
      <c r="D1" s="270"/>
      <c r="E1" s="270"/>
      <c r="F1" s="270"/>
      <c r="G1" s="270"/>
      <c r="H1" s="270"/>
      <c r="I1" s="270"/>
      <c r="J1" s="270"/>
      <c r="K1" s="270"/>
      <c r="L1" s="270"/>
      <c r="M1" s="270"/>
      <c r="N1" s="270"/>
      <c r="O1" s="270"/>
      <c r="P1" s="270"/>
    </row>
    <row r="2" spans="1:16" ht="15.75" thickBot="1" x14ac:dyDescent="0.3">
      <c r="A2" s="168"/>
      <c r="B2" s="169"/>
      <c r="C2" s="168"/>
      <c r="D2" s="170"/>
      <c r="E2" s="168"/>
      <c r="F2" s="171"/>
      <c r="G2" s="171"/>
      <c r="H2" s="169"/>
      <c r="I2" s="165"/>
      <c r="J2" s="166"/>
    </row>
    <row r="3" spans="1:16" ht="48.6" customHeight="1" thickTop="1" x14ac:dyDescent="0.25">
      <c r="A3" s="105" t="s">
        <v>10</v>
      </c>
      <c r="B3" s="106" t="s">
        <v>11</v>
      </c>
      <c r="C3" s="106" t="s">
        <v>177</v>
      </c>
      <c r="D3" s="107" t="s">
        <v>178</v>
      </c>
      <c r="E3" s="106" t="s">
        <v>179</v>
      </c>
      <c r="F3" s="106" t="s">
        <v>258</v>
      </c>
      <c r="G3" s="106" t="s">
        <v>259</v>
      </c>
      <c r="H3" s="106" t="s">
        <v>260</v>
      </c>
      <c r="I3" s="106" t="s">
        <v>261</v>
      </c>
      <c r="J3" s="107" t="s">
        <v>262</v>
      </c>
      <c r="K3" s="172" t="s">
        <v>263</v>
      </c>
      <c r="L3" s="172"/>
      <c r="M3" s="172" t="s">
        <v>264</v>
      </c>
      <c r="N3" s="172" t="s">
        <v>265</v>
      </c>
      <c r="O3" s="163" t="s">
        <v>12</v>
      </c>
      <c r="P3" s="164" t="s">
        <v>13</v>
      </c>
    </row>
    <row r="4" spans="1:16" ht="30" x14ac:dyDescent="0.25">
      <c r="A4" s="173">
        <v>1</v>
      </c>
      <c r="B4" s="174" t="s">
        <v>266</v>
      </c>
      <c r="C4" s="175">
        <v>10788468000</v>
      </c>
      <c r="D4" s="175">
        <v>9601697000</v>
      </c>
      <c r="E4" s="175">
        <v>9589775000</v>
      </c>
      <c r="F4" s="176" t="s">
        <v>267</v>
      </c>
      <c r="G4" s="176" t="s">
        <v>268</v>
      </c>
      <c r="H4" s="174" t="s">
        <v>269</v>
      </c>
      <c r="I4" s="175">
        <v>9452443061</v>
      </c>
      <c r="J4" s="175">
        <f>+E4-I4</f>
        <v>137331939</v>
      </c>
      <c r="K4" s="176"/>
      <c r="L4" s="176"/>
      <c r="M4" s="176"/>
      <c r="N4" s="176"/>
      <c r="O4" s="175">
        <f>+C4-E4</f>
        <v>1198693000</v>
      </c>
      <c r="P4" s="177">
        <f>+D4-E4</f>
        <v>11922000</v>
      </c>
    </row>
    <row r="5" spans="1:16" ht="45" x14ac:dyDescent="0.25">
      <c r="A5" s="173">
        <v>2</v>
      </c>
      <c r="B5" s="174" t="s">
        <v>270</v>
      </c>
      <c r="C5" s="175">
        <v>13318685000</v>
      </c>
      <c r="D5" s="175">
        <v>12144006000</v>
      </c>
      <c r="E5" s="175">
        <f>D5</f>
        <v>12144006000</v>
      </c>
      <c r="F5" s="176" t="s">
        <v>271</v>
      </c>
      <c r="G5" s="176" t="s">
        <v>272</v>
      </c>
      <c r="H5" s="174" t="s">
        <v>273</v>
      </c>
      <c r="I5" s="175">
        <v>11500000000</v>
      </c>
      <c r="J5" s="175">
        <f>+E5-I5</f>
        <v>644006000</v>
      </c>
      <c r="K5" s="176"/>
      <c r="L5" s="176"/>
      <c r="M5" s="176"/>
      <c r="N5" s="176"/>
      <c r="O5" s="175">
        <f t="shared" ref="O5:O68" si="0">+C5-E5</f>
        <v>1174679000</v>
      </c>
      <c r="P5" s="191">
        <f t="shared" ref="P5:P68" si="1">+D5-E5</f>
        <v>0</v>
      </c>
    </row>
    <row r="6" spans="1:16" ht="30" x14ac:dyDescent="0.25">
      <c r="A6" s="173">
        <v>3</v>
      </c>
      <c r="B6" s="174" t="s">
        <v>274</v>
      </c>
      <c r="C6" s="175">
        <v>364382000</v>
      </c>
      <c r="D6" s="175">
        <v>340644000</v>
      </c>
      <c r="E6" s="175">
        <v>329333000</v>
      </c>
      <c r="F6" s="176" t="s">
        <v>275</v>
      </c>
      <c r="G6" s="176" t="s">
        <v>276</v>
      </c>
      <c r="H6" s="174" t="s">
        <v>277</v>
      </c>
      <c r="I6" s="175">
        <v>313873000</v>
      </c>
      <c r="J6" s="175">
        <f>+E6-I6</f>
        <v>15460000</v>
      </c>
      <c r="K6" s="176"/>
      <c r="L6" s="176"/>
      <c r="M6" s="176"/>
      <c r="N6" s="176"/>
      <c r="O6" s="175">
        <f t="shared" si="0"/>
        <v>35049000</v>
      </c>
      <c r="P6" s="177">
        <f t="shared" si="1"/>
        <v>11311000</v>
      </c>
    </row>
    <row r="7" spans="1:16" ht="30" x14ac:dyDescent="0.25">
      <c r="A7" s="173">
        <v>4</v>
      </c>
      <c r="B7" s="174" t="s">
        <v>278</v>
      </c>
      <c r="C7" s="175">
        <v>550797000</v>
      </c>
      <c r="D7" s="175">
        <v>479907000</v>
      </c>
      <c r="E7" s="175">
        <v>465860000</v>
      </c>
      <c r="F7" s="176" t="s">
        <v>279</v>
      </c>
      <c r="G7" s="176" t="s">
        <v>280</v>
      </c>
      <c r="H7" s="174" t="s">
        <v>281</v>
      </c>
      <c r="I7" s="175">
        <v>279832000</v>
      </c>
      <c r="J7" s="175">
        <f>+E7-I7</f>
        <v>186028000</v>
      </c>
      <c r="K7" s="176"/>
      <c r="L7" s="176"/>
      <c r="M7" s="176"/>
      <c r="N7" s="176"/>
      <c r="O7" s="175">
        <f t="shared" si="0"/>
        <v>84937000</v>
      </c>
      <c r="P7" s="177">
        <f t="shared" si="1"/>
        <v>14047000</v>
      </c>
    </row>
    <row r="8" spans="1:16" ht="45" x14ac:dyDescent="0.25">
      <c r="A8" s="173">
        <v>5</v>
      </c>
      <c r="B8" s="174" t="s">
        <v>282</v>
      </c>
      <c r="C8" s="175">
        <v>708693000</v>
      </c>
      <c r="D8" s="175">
        <v>672192000</v>
      </c>
      <c r="E8" s="175">
        <v>646648000</v>
      </c>
      <c r="F8" s="176" t="s">
        <v>279</v>
      </c>
      <c r="G8" s="176" t="s">
        <v>280</v>
      </c>
      <c r="H8" s="174" t="s">
        <v>283</v>
      </c>
      <c r="I8" s="175">
        <v>376744000</v>
      </c>
      <c r="J8" s="175">
        <f>+E8-I8</f>
        <v>269904000</v>
      </c>
      <c r="K8" s="176"/>
      <c r="L8" s="176"/>
      <c r="M8" s="176"/>
      <c r="N8" s="176"/>
      <c r="O8" s="175">
        <f t="shared" si="0"/>
        <v>62045000</v>
      </c>
      <c r="P8" s="177">
        <f t="shared" si="1"/>
        <v>25544000</v>
      </c>
    </row>
    <row r="9" spans="1:16" ht="30" x14ac:dyDescent="0.25">
      <c r="A9" s="173">
        <v>6</v>
      </c>
      <c r="B9" s="174" t="s">
        <v>284</v>
      </c>
      <c r="C9" s="175">
        <v>1171648000</v>
      </c>
      <c r="D9" s="175">
        <v>1063184000</v>
      </c>
      <c r="E9" s="175">
        <v>1044885000</v>
      </c>
      <c r="F9" s="176" t="s">
        <v>285</v>
      </c>
      <c r="G9" s="176" t="s">
        <v>286</v>
      </c>
      <c r="H9" s="174" t="s">
        <v>287</v>
      </c>
      <c r="I9" s="175">
        <v>800000000</v>
      </c>
      <c r="J9" s="175">
        <v>244885000</v>
      </c>
      <c r="K9" s="176"/>
      <c r="L9" s="176"/>
      <c r="M9" s="176"/>
      <c r="N9" s="176"/>
      <c r="O9" s="175">
        <f t="shared" si="0"/>
        <v>126763000</v>
      </c>
      <c r="P9" s="177">
        <f t="shared" si="1"/>
        <v>18299000</v>
      </c>
    </row>
    <row r="10" spans="1:16" ht="30" x14ac:dyDescent="0.25">
      <c r="A10" s="173">
        <v>7</v>
      </c>
      <c r="B10" s="174" t="s">
        <v>288</v>
      </c>
      <c r="C10" s="175">
        <v>875653000</v>
      </c>
      <c r="D10" s="175">
        <f>+E10</f>
        <v>795593000</v>
      </c>
      <c r="E10" s="175">
        <v>795593000</v>
      </c>
      <c r="F10" s="176" t="s">
        <v>289</v>
      </c>
      <c r="G10" s="176" t="s">
        <v>290</v>
      </c>
      <c r="H10" s="174" t="s">
        <v>291</v>
      </c>
      <c r="I10" s="175">
        <v>500000000</v>
      </c>
      <c r="J10" s="175">
        <f>+E10-I10</f>
        <v>295593000</v>
      </c>
      <c r="K10" s="176"/>
      <c r="L10" s="176"/>
      <c r="M10" s="176"/>
      <c r="N10" s="176"/>
      <c r="O10" s="175">
        <f t="shared" si="0"/>
        <v>80060000</v>
      </c>
      <c r="P10" s="191">
        <f t="shared" si="1"/>
        <v>0</v>
      </c>
    </row>
    <row r="11" spans="1:16" ht="27.6" customHeight="1" x14ac:dyDescent="0.25">
      <c r="A11" s="173">
        <v>8</v>
      </c>
      <c r="B11" s="174" t="s">
        <v>292</v>
      </c>
      <c r="C11" s="175">
        <v>388101000</v>
      </c>
      <c r="D11" s="175">
        <f>E11</f>
        <v>153473000</v>
      </c>
      <c r="E11" s="175">
        <v>153473000</v>
      </c>
      <c r="F11" s="178">
        <v>44510</v>
      </c>
      <c r="G11" s="178">
        <v>44511</v>
      </c>
      <c r="H11" s="174" t="s">
        <v>293</v>
      </c>
      <c r="I11" s="175">
        <v>17760000</v>
      </c>
      <c r="J11" s="175">
        <f>+E11-I11</f>
        <v>135713000</v>
      </c>
      <c r="K11" s="176"/>
      <c r="L11" s="176"/>
      <c r="M11" s="176"/>
      <c r="N11" s="176"/>
      <c r="O11" s="175">
        <f t="shared" si="0"/>
        <v>234628000</v>
      </c>
      <c r="P11" s="191">
        <f t="shared" si="1"/>
        <v>0</v>
      </c>
    </row>
    <row r="12" spans="1:16" ht="45" x14ac:dyDescent="0.25">
      <c r="A12" s="173">
        <v>9</v>
      </c>
      <c r="B12" s="174" t="s">
        <v>294</v>
      </c>
      <c r="C12" s="175">
        <v>354273000</v>
      </c>
      <c r="D12" s="175">
        <v>310217000</v>
      </c>
      <c r="E12" s="175">
        <v>303904000</v>
      </c>
      <c r="F12" s="176" t="s">
        <v>295</v>
      </c>
      <c r="G12" s="176" t="s">
        <v>296</v>
      </c>
      <c r="H12" s="174" t="s">
        <v>297</v>
      </c>
      <c r="I12" s="175">
        <v>24400000</v>
      </c>
      <c r="J12" s="175">
        <f>+E12-I12</f>
        <v>279504000</v>
      </c>
      <c r="K12" s="176"/>
      <c r="L12" s="176"/>
      <c r="M12" s="176"/>
      <c r="N12" s="176"/>
      <c r="O12" s="175">
        <f t="shared" si="0"/>
        <v>50369000</v>
      </c>
      <c r="P12" s="177">
        <f t="shared" si="1"/>
        <v>6313000</v>
      </c>
    </row>
    <row r="13" spans="1:16" ht="30" x14ac:dyDescent="0.25">
      <c r="A13" s="173">
        <v>10</v>
      </c>
      <c r="B13" s="174" t="s">
        <v>298</v>
      </c>
      <c r="C13" s="175">
        <v>428536000</v>
      </c>
      <c r="D13" s="175">
        <v>388583000</v>
      </c>
      <c r="E13" s="175">
        <v>384068000</v>
      </c>
      <c r="F13" s="176" t="s">
        <v>299</v>
      </c>
      <c r="G13" s="176" t="s">
        <v>300</v>
      </c>
      <c r="H13" s="174" t="s">
        <v>301</v>
      </c>
      <c r="I13" s="175">
        <v>46710000</v>
      </c>
      <c r="J13" s="175">
        <v>337358000</v>
      </c>
      <c r="K13" s="176"/>
      <c r="L13" s="176"/>
      <c r="M13" s="176"/>
      <c r="N13" s="176"/>
      <c r="O13" s="175">
        <f t="shared" si="0"/>
        <v>44468000</v>
      </c>
      <c r="P13" s="177">
        <f t="shared" si="1"/>
        <v>4515000</v>
      </c>
    </row>
    <row r="14" spans="1:16" ht="45" x14ac:dyDescent="0.25">
      <c r="A14" s="173">
        <v>11</v>
      </c>
      <c r="B14" s="174" t="s">
        <v>302</v>
      </c>
      <c r="C14" s="175">
        <v>276632000</v>
      </c>
      <c r="D14" s="175">
        <v>251748000</v>
      </c>
      <c r="E14" s="175">
        <v>227687000</v>
      </c>
      <c r="F14" s="176" t="s">
        <v>303</v>
      </c>
      <c r="G14" s="176" t="s">
        <v>304</v>
      </c>
      <c r="H14" s="174" t="s">
        <v>305</v>
      </c>
      <c r="I14" s="175">
        <v>29080000</v>
      </c>
      <c r="J14" s="175">
        <v>198607000</v>
      </c>
      <c r="K14" s="176"/>
      <c r="L14" s="176"/>
      <c r="M14" s="176"/>
      <c r="N14" s="176"/>
      <c r="O14" s="175">
        <f t="shared" si="0"/>
        <v>48945000</v>
      </c>
      <c r="P14" s="177">
        <f t="shared" si="1"/>
        <v>24061000</v>
      </c>
    </row>
    <row r="15" spans="1:16" ht="30" x14ac:dyDescent="0.25">
      <c r="A15" s="173">
        <v>12</v>
      </c>
      <c r="B15" s="174" t="s">
        <v>306</v>
      </c>
      <c r="C15" s="175">
        <v>995488000</v>
      </c>
      <c r="D15" s="175">
        <v>955514000</v>
      </c>
      <c r="E15" s="175">
        <v>947968000</v>
      </c>
      <c r="F15" s="178">
        <v>44778</v>
      </c>
      <c r="G15" s="176" t="s">
        <v>307</v>
      </c>
      <c r="H15" s="174" t="s">
        <v>308</v>
      </c>
      <c r="I15" s="175">
        <v>500000000</v>
      </c>
      <c r="J15" s="175">
        <f>+E15-I15</f>
        <v>447968000</v>
      </c>
      <c r="K15" s="176"/>
      <c r="L15" s="176"/>
      <c r="M15" s="176"/>
      <c r="N15" s="176"/>
      <c r="O15" s="175">
        <f t="shared" si="0"/>
        <v>47520000</v>
      </c>
      <c r="P15" s="177">
        <f t="shared" si="1"/>
        <v>7546000</v>
      </c>
    </row>
    <row r="16" spans="1:16" ht="45" x14ac:dyDescent="0.25">
      <c r="A16" s="173">
        <v>13</v>
      </c>
      <c r="B16" s="174" t="s">
        <v>309</v>
      </c>
      <c r="C16" s="175">
        <v>264024000</v>
      </c>
      <c r="D16" s="175">
        <v>242636000</v>
      </c>
      <c r="E16" s="175">
        <v>240899000</v>
      </c>
      <c r="F16" s="178">
        <v>44481</v>
      </c>
      <c r="G16" s="176" t="s">
        <v>310</v>
      </c>
      <c r="H16" s="174" t="s">
        <v>311</v>
      </c>
      <c r="I16" s="175">
        <v>29080000</v>
      </c>
      <c r="J16" s="175">
        <f>+E16-I16</f>
        <v>211819000</v>
      </c>
      <c r="K16" s="176"/>
      <c r="L16" s="176"/>
      <c r="M16" s="176"/>
      <c r="N16" s="176"/>
      <c r="O16" s="175">
        <f t="shared" si="0"/>
        <v>23125000</v>
      </c>
      <c r="P16" s="177">
        <f t="shared" si="1"/>
        <v>1737000</v>
      </c>
    </row>
    <row r="17" spans="1:16" ht="45" x14ac:dyDescent="0.25">
      <c r="A17" s="173">
        <v>14</v>
      </c>
      <c r="B17" s="174" t="s">
        <v>312</v>
      </c>
      <c r="C17" s="175">
        <v>563247000</v>
      </c>
      <c r="D17" s="175">
        <v>499347000</v>
      </c>
      <c r="E17" s="175">
        <v>497698000</v>
      </c>
      <c r="F17" s="176" t="s">
        <v>299</v>
      </c>
      <c r="G17" s="176" t="s">
        <v>300</v>
      </c>
      <c r="H17" s="174" t="s">
        <v>313</v>
      </c>
      <c r="I17" s="175">
        <v>62710000</v>
      </c>
      <c r="J17" s="175">
        <f>+E17-I17</f>
        <v>434988000</v>
      </c>
      <c r="K17" s="176"/>
      <c r="L17" s="176"/>
      <c r="M17" s="176"/>
      <c r="N17" s="176"/>
      <c r="O17" s="175">
        <f t="shared" si="0"/>
        <v>65549000</v>
      </c>
      <c r="P17" s="177">
        <f t="shared" si="1"/>
        <v>1649000</v>
      </c>
    </row>
    <row r="18" spans="1:16" ht="45" x14ac:dyDescent="0.25">
      <c r="A18" s="173">
        <v>15</v>
      </c>
      <c r="B18" s="174" t="s">
        <v>314</v>
      </c>
      <c r="C18" s="175">
        <v>158073000</v>
      </c>
      <c r="D18" s="175">
        <v>98967000</v>
      </c>
      <c r="E18" s="175">
        <v>98967000</v>
      </c>
      <c r="F18" s="178">
        <v>44237</v>
      </c>
      <c r="G18" s="178">
        <v>44239</v>
      </c>
      <c r="H18" s="174" t="s">
        <v>315</v>
      </c>
      <c r="I18" s="175">
        <v>3467339</v>
      </c>
      <c r="J18" s="175">
        <v>95499661</v>
      </c>
      <c r="K18" s="176"/>
      <c r="L18" s="176"/>
      <c r="M18" s="176"/>
      <c r="N18" s="176"/>
      <c r="O18" s="175">
        <f t="shared" si="0"/>
        <v>59106000</v>
      </c>
      <c r="P18" s="191">
        <f t="shared" si="1"/>
        <v>0</v>
      </c>
    </row>
    <row r="19" spans="1:16" s="201" customFormat="1" ht="30" x14ac:dyDescent="0.25">
      <c r="A19" s="194">
        <v>16</v>
      </c>
      <c r="B19" s="195" t="s">
        <v>316</v>
      </c>
      <c r="C19" s="196">
        <v>260435000</v>
      </c>
      <c r="D19" s="196">
        <v>206043000</v>
      </c>
      <c r="E19" s="196">
        <v>196594000</v>
      </c>
      <c r="F19" s="197">
        <v>44204</v>
      </c>
      <c r="G19" s="198" t="s">
        <v>317</v>
      </c>
      <c r="H19" s="195" t="s">
        <v>318</v>
      </c>
      <c r="I19" s="196">
        <v>61108000</v>
      </c>
      <c r="J19" s="196">
        <v>135486000</v>
      </c>
      <c r="K19" s="196">
        <v>98297000</v>
      </c>
      <c r="L19" s="199"/>
      <c r="M19" s="199"/>
      <c r="N19" s="199"/>
      <c r="O19" s="196">
        <f t="shared" si="0"/>
        <v>63841000</v>
      </c>
      <c r="P19" s="200">
        <f t="shared" si="1"/>
        <v>9449000</v>
      </c>
    </row>
    <row r="20" spans="1:16" s="201" customFormat="1" ht="45" x14ac:dyDescent="0.25">
      <c r="A20" s="194">
        <v>17</v>
      </c>
      <c r="B20" s="195" t="s">
        <v>319</v>
      </c>
      <c r="C20" s="196">
        <v>194936000</v>
      </c>
      <c r="D20" s="196">
        <v>179587000</v>
      </c>
      <c r="E20" s="196">
        <v>157957000</v>
      </c>
      <c r="F20" s="197">
        <v>44506</v>
      </c>
      <c r="G20" s="199" t="s">
        <v>320</v>
      </c>
      <c r="H20" s="195" t="s">
        <v>321</v>
      </c>
      <c r="I20" s="196">
        <v>0</v>
      </c>
      <c r="J20" s="196">
        <v>157957000</v>
      </c>
      <c r="K20" s="196">
        <v>38481000</v>
      </c>
      <c r="L20" s="199"/>
      <c r="M20" s="199"/>
      <c r="N20" s="199"/>
      <c r="O20" s="196">
        <f t="shared" si="0"/>
        <v>36979000</v>
      </c>
      <c r="P20" s="200">
        <f t="shared" si="1"/>
        <v>21630000</v>
      </c>
    </row>
    <row r="21" spans="1:16" ht="30" x14ac:dyDescent="0.25">
      <c r="A21" s="173">
        <v>18</v>
      </c>
      <c r="B21" s="174" t="s">
        <v>322</v>
      </c>
      <c r="C21" s="175">
        <v>1170000000</v>
      </c>
      <c r="D21" s="175">
        <v>1088063000</v>
      </c>
      <c r="E21" s="175">
        <f>D21</f>
        <v>1088063000</v>
      </c>
      <c r="F21" s="178">
        <v>44479</v>
      </c>
      <c r="G21" s="178">
        <v>44481</v>
      </c>
      <c r="H21" s="174" t="s">
        <v>323</v>
      </c>
      <c r="I21" s="175">
        <v>1000000000</v>
      </c>
      <c r="J21" s="175">
        <f>+E21-I21</f>
        <v>88063000</v>
      </c>
      <c r="K21" s="176"/>
      <c r="L21" s="176"/>
      <c r="M21" s="176"/>
      <c r="N21" s="176"/>
      <c r="O21" s="175">
        <f t="shared" si="0"/>
        <v>81937000</v>
      </c>
      <c r="P21" s="177">
        <f t="shared" si="1"/>
        <v>0</v>
      </c>
    </row>
    <row r="22" spans="1:16" ht="45" x14ac:dyDescent="0.25">
      <c r="A22" s="173">
        <v>19</v>
      </c>
      <c r="B22" s="174" t="s">
        <v>324</v>
      </c>
      <c r="C22" s="175">
        <v>2251468000</v>
      </c>
      <c r="D22" s="175">
        <v>1719605219</v>
      </c>
      <c r="E22" s="175">
        <v>1662093000</v>
      </c>
      <c r="F22" s="178">
        <v>44325</v>
      </c>
      <c r="G22" s="178">
        <v>44327</v>
      </c>
      <c r="H22" s="174" t="s">
        <v>325</v>
      </c>
      <c r="I22" s="175">
        <v>627304326</v>
      </c>
      <c r="J22" s="175">
        <v>1034788674</v>
      </c>
      <c r="K22" s="175">
        <v>412641000</v>
      </c>
      <c r="L22" s="176"/>
      <c r="M22" s="176"/>
      <c r="N22" s="176"/>
      <c r="O22" s="175">
        <f t="shared" si="0"/>
        <v>589375000</v>
      </c>
      <c r="P22" s="177">
        <f t="shared" si="1"/>
        <v>57512219</v>
      </c>
    </row>
    <row r="23" spans="1:16" ht="45" x14ac:dyDescent="0.25">
      <c r="A23" s="173">
        <v>20</v>
      </c>
      <c r="B23" s="174" t="s">
        <v>326</v>
      </c>
      <c r="C23" s="175">
        <v>2767176000</v>
      </c>
      <c r="D23" s="175">
        <v>2062657000</v>
      </c>
      <c r="E23" s="175">
        <v>1981746000</v>
      </c>
      <c r="F23" s="176" t="s">
        <v>327</v>
      </c>
      <c r="G23" s="176" t="s">
        <v>328</v>
      </c>
      <c r="H23" s="174" t="s">
        <v>329</v>
      </c>
      <c r="I23" s="175">
        <v>1158799000</v>
      </c>
      <c r="J23" s="175">
        <v>822947000</v>
      </c>
      <c r="K23" s="175">
        <v>25741000</v>
      </c>
      <c r="L23" s="176" t="s">
        <v>330</v>
      </c>
      <c r="M23" s="176"/>
      <c r="N23" s="176"/>
      <c r="O23" s="175">
        <f t="shared" si="0"/>
        <v>785430000</v>
      </c>
      <c r="P23" s="177">
        <f t="shared" si="1"/>
        <v>80911000</v>
      </c>
    </row>
    <row r="24" spans="1:16" ht="30" x14ac:dyDescent="0.25">
      <c r="A24" s="173">
        <v>21</v>
      </c>
      <c r="B24" s="174" t="s">
        <v>331</v>
      </c>
      <c r="C24" s="175">
        <v>259719000</v>
      </c>
      <c r="D24" s="175">
        <v>205167000</v>
      </c>
      <c r="E24" s="175">
        <v>185992000</v>
      </c>
      <c r="F24" s="176" t="s">
        <v>332</v>
      </c>
      <c r="G24" s="176" t="s">
        <v>272</v>
      </c>
      <c r="H24" s="174" t="s">
        <v>333</v>
      </c>
      <c r="I24" s="175">
        <v>40232000</v>
      </c>
      <c r="J24" s="175">
        <v>145760000</v>
      </c>
      <c r="K24" s="175">
        <v>25884000</v>
      </c>
      <c r="L24" s="176"/>
      <c r="M24" s="176"/>
      <c r="N24" s="176"/>
      <c r="O24" s="175">
        <f t="shared" si="0"/>
        <v>73727000</v>
      </c>
      <c r="P24" s="177">
        <f t="shared" si="1"/>
        <v>19175000</v>
      </c>
    </row>
    <row r="25" spans="1:16" ht="30" x14ac:dyDescent="0.25">
      <c r="A25" s="173">
        <v>22</v>
      </c>
      <c r="B25" s="174" t="s">
        <v>334</v>
      </c>
      <c r="C25" s="175">
        <v>648669000</v>
      </c>
      <c r="D25" s="175">
        <v>507918000</v>
      </c>
      <c r="E25" s="175">
        <v>469765000</v>
      </c>
      <c r="F25" s="176" t="s">
        <v>332</v>
      </c>
      <c r="G25" s="176" t="s">
        <v>335</v>
      </c>
      <c r="H25" s="174" t="s">
        <v>336</v>
      </c>
      <c r="I25" s="175">
        <v>97300000</v>
      </c>
      <c r="J25" s="175">
        <v>372465000</v>
      </c>
      <c r="K25" s="175">
        <v>69231000</v>
      </c>
      <c r="L25" s="176"/>
      <c r="M25" s="176"/>
      <c r="N25" s="176"/>
      <c r="O25" s="175">
        <f t="shared" si="0"/>
        <v>178904000</v>
      </c>
      <c r="P25" s="177">
        <f t="shared" si="1"/>
        <v>38153000</v>
      </c>
    </row>
    <row r="26" spans="1:16" ht="45" x14ac:dyDescent="0.25">
      <c r="A26" s="173">
        <v>23</v>
      </c>
      <c r="B26" s="174" t="s">
        <v>337</v>
      </c>
      <c r="C26" s="175">
        <v>2383157000</v>
      </c>
      <c r="D26" s="175">
        <v>1556089405</v>
      </c>
      <c r="E26" s="175">
        <v>1487608000</v>
      </c>
      <c r="F26" s="176" t="s">
        <v>304</v>
      </c>
      <c r="G26" s="178">
        <v>44239</v>
      </c>
      <c r="H26" s="174" t="s">
        <v>338</v>
      </c>
      <c r="I26" s="175">
        <v>625046444</v>
      </c>
      <c r="J26" s="175">
        <v>862561556</v>
      </c>
      <c r="K26" s="175">
        <v>427830000</v>
      </c>
      <c r="L26" s="176"/>
      <c r="M26" s="176"/>
      <c r="N26" s="176"/>
      <c r="O26" s="175">
        <f t="shared" si="0"/>
        <v>895549000</v>
      </c>
      <c r="P26" s="177">
        <f t="shared" si="1"/>
        <v>68481405</v>
      </c>
    </row>
    <row r="27" spans="1:16" ht="45" x14ac:dyDescent="0.25">
      <c r="A27" s="173">
        <v>24</v>
      </c>
      <c r="B27" s="174" t="s">
        <v>339</v>
      </c>
      <c r="C27" s="175">
        <v>1964796000</v>
      </c>
      <c r="D27" s="175">
        <v>1553846218</v>
      </c>
      <c r="E27" s="175">
        <v>1462758000</v>
      </c>
      <c r="F27" s="176" t="s">
        <v>340</v>
      </c>
      <c r="G27" s="176" t="s">
        <v>341</v>
      </c>
      <c r="H27" s="174" t="s">
        <v>342</v>
      </c>
      <c r="I27" s="175">
        <v>534411306</v>
      </c>
      <c r="J27" s="175">
        <v>928346694</v>
      </c>
      <c r="K27" s="175">
        <v>281532000</v>
      </c>
      <c r="L27" s="176"/>
      <c r="M27" s="176"/>
      <c r="N27" s="176"/>
      <c r="O27" s="175">
        <f t="shared" si="0"/>
        <v>502038000</v>
      </c>
      <c r="P27" s="177">
        <f t="shared" si="1"/>
        <v>91088218</v>
      </c>
    </row>
    <row r="28" spans="1:16" ht="45" x14ac:dyDescent="0.25">
      <c r="A28" s="173">
        <v>25</v>
      </c>
      <c r="B28" s="174" t="s">
        <v>343</v>
      </c>
      <c r="C28" s="175">
        <v>2550972000</v>
      </c>
      <c r="D28" s="175">
        <v>921612194</v>
      </c>
      <c r="E28" s="175">
        <v>897954000</v>
      </c>
      <c r="F28" s="176" t="s">
        <v>344</v>
      </c>
      <c r="G28" s="176" t="s">
        <v>345</v>
      </c>
      <c r="H28" s="174" t="s">
        <v>346</v>
      </c>
      <c r="I28" s="175">
        <v>444717786</v>
      </c>
      <c r="J28" s="175">
        <v>453236214</v>
      </c>
      <c r="K28" s="176"/>
      <c r="L28" s="176"/>
      <c r="M28" s="176"/>
      <c r="N28" s="176"/>
      <c r="O28" s="175">
        <f t="shared" si="0"/>
        <v>1653018000</v>
      </c>
      <c r="P28" s="177">
        <f t="shared" si="1"/>
        <v>23658194</v>
      </c>
    </row>
    <row r="29" spans="1:16" ht="45" x14ac:dyDescent="0.25">
      <c r="A29" s="173">
        <v>26</v>
      </c>
      <c r="B29" s="174" t="s">
        <v>347</v>
      </c>
      <c r="C29" s="175">
        <v>155519000</v>
      </c>
      <c r="D29" s="175">
        <v>122733000</v>
      </c>
      <c r="E29" s="175">
        <v>119796000</v>
      </c>
      <c r="F29" s="176" t="s">
        <v>348</v>
      </c>
      <c r="G29" s="176" t="s">
        <v>349</v>
      </c>
      <c r="H29" s="174" t="s">
        <v>350</v>
      </c>
      <c r="I29" s="175">
        <v>8540134</v>
      </c>
      <c r="J29" s="175">
        <v>111255866</v>
      </c>
      <c r="K29" s="175">
        <v>19402000</v>
      </c>
      <c r="L29" s="176"/>
      <c r="M29" s="176"/>
      <c r="N29" s="176"/>
      <c r="O29" s="175">
        <f t="shared" si="0"/>
        <v>35723000</v>
      </c>
      <c r="P29" s="177">
        <f t="shared" si="1"/>
        <v>2937000</v>
      </c>
    </row>
    <row r="30" spans="1:16" ht="45" x14ac:dyDescent="0.25">
      <c r="A30" s="173">
        <v>27</v>
      </c>
      <c r="B30" s="174" t="s">
        <v>351</v>
      </c>
      <c r="C30" s="175">
        <v>1533788000</v>
      </c>
      <c r="D30" s="175">
        <v>1112827397</v>
      </c>
      <c r="E30" s="175">
        <v>1061301000</v>
      </c>
      <c r="F30" s="178">
        <v>44476</v>
      </c>
      <c r="G30" s="178">
        <v>44478</v>
      </c>
      <c r="H30" s="174" t="s">
        <v>352</v>
      </c>
      <c r="I30" s="175">
        <v>438861073</v>
      </c>
      <c r="J30" s="175">
        <v>622439927</v>
      </c>
      <c r="K30" s="175">
        <v>214654000</v>
      </c>
      <c r="L30" s="176"/>
      <c r="M30" s="176"/>
      <c r="N30" s="176"/>
      <c r="O30" s="175">
        <f t="shared" si="0"/>
        <v>472487000</v>
      </c>
      <c r="P30" s="177">
        <f t="shared" si="1"/>
        <v>51526397</v>
      </c>
    </row>
    <row r="31" spans="1:16" ht="45" x14ac:dyDescent="0.25">
      <c r="A31" s="173">
        <v>28</v>
      </c>
      <c r="B31" s="174" t="s">
        <v>353</v>
      </c>
      <c r="C31" s="175">
        <v>664676000</v>
      </c>
      <c r="D31" s="175">
        <f>+E31</f>
        <v>440853000</v>
      </c>
      <c r="E31" s="175">
        <v>440853000</v>
      </c>
      <c r="F31" s="178">
        <v>44238</v>
      </c>
      <c r="G31" s="179" t="s">
        <v>354</v>
      </c>
      <c r="H31" s="174" t="s">
        <v>355</v>
      </c>
      <c r="I31" s="175">
        <v>29321870</v>
      </c>
      <c r="J31" s="175">
        <v>411531130</v>
      </c>
      <c r="K31" s="175">
        <v>34154000</v>
      </c>
      <c r="L31" s="176"/>
      <c r="M31" s="176"/>
      <c r="N31" s="176"/>
      <c r="O31" s="175">
        <f t="shared" si="0"/>
        <v>223823000</v>
      </c>
      <c r="P31" s="177">
        <f t="shared" si="1"/>
        <v>0</v>
      </c>
    </row>
    <row r="32" spans="1:16" ht="45" x14ac:dyDescent="0.25">
      <c r="A32" s="173">
        <v>29</v>
      </c>
      <c r="B32" s="174" t="s">
        <v>356</v>
      </c>
      <c r="C32" s="175">
        <v>429459000</v>
      </c>
      <c r="D32" s="175">
        <f>+E32</f>
        <v>343458000</v>
      </c>
      <c r="E32" s="175">
        <v>343458000</v>
      </c>
      <c r="F32" s="178">
        <v>44750</v>
      </c>
      <c r="G32" s="178">
        <v>44752</v>
      </c>
      <c r="H32" s="174" t="s">
        <v>357</v>
      </c>
      <c r="I32" s="176"/>
      <c r="J32" s="175">
        <v>343458000</v>
      </c>
      <c r="K32" s="175">
        <v>84534000</v>
      </c>
      <c r="L32" s="176"/>
      <c r="M32" s="176"/>
      <c r="N32" s="176"/>
      <c r="O32" s="175">
        <f t="shared" si="0"/>
        <v>86001000</v>
      </c>
      <c r="P32" s="177">
        <f t="shared" si="1"/>
        <v>0</v>
      </c>
    </row>
    <row r="33" spans="1:16" ht="45" x14ac:dyDescent="0.25">
      <c r="A33" s="173">
        <v>30</v>
      </c>
      <c r="B33" s="174" t="s">
        <v>358</v>
      </c>
      <c r="C33" s="175">
        <v>6111056000</v>
      </c>
      <c r="D33" s="175">
        <v>5758684000</v>
      </c>
      <c r="E33" s="175">
        <v>5715694000</v>
      </c>
      <c r="F33" s="176" t="s">
        <v>272</v>
      </c>
      <c r="G33" s="176" t="s">
        <v>359</v>
      </c>
      <c r="H33" s="174" t="s">
        <v>360</v>
      </c>
      <c r="I33" s="175">
        <v>1152968000</v>
      </c>
      <c r="J33" s="175">
        <v>1152968000</v>
      </c>
      <c r="K33" s="176"/>
      <c r="L33" s="176"/>
      <c r="M33" s="176"/>
      <c r="N33" s="176"/>
      <c r="O33" s="175">
        <f t="shared" si="0"/>
        <v>395362000</v>
      </c>
      <c r="P33" s="177">
        <f t="shared" si="1"/>
        <v>42990000</v>
      </c>
    </row>
    <row r="34" spans="1:16" ht="30" x14ac:dyDescent="0.25">
      <c r="A34" s="173">
        <v>31</v>
      </c>
      <c r="B34" s="174" t="s">
        <v>361</v>
      </c>
      <c r="C34" s="175">
        <v>124089000</v>
      </c>
      <c r="D34" s="175">
        <v>113953000</v>
      </c>
      <c r="E34" s="175">
        <v>109791000</v>
      </c>
      <c r="F34" s="176" t="s">
        <v>362</v>
      </c>
      <c r="G34" s="176" t="s">
        <v>363</v>
      </c>
      <c r="H34" s="174" t="s">
        <v>364</v>
      </c>
      <c r="I34" s="175">
        <v>108285000</v>
      </c>
      <c r="J34" s="175">
        <v>1506000</v>
      </c>
      <c r="K34" s="176"/>
      <c r="L34" s="176"/>
      <c r="M34" s="176"/>
      <c r="N34" s="176"/>
      <c r="O34" s="175">
        <f t="shared" si="0"/>
        <v>14298000</v>
      </c>
      <c r="P34" s="177">
        <f t="shared" si="1"/>
        <v>4162000</v>
      </c>
    </row>
    <row r="35" spans="1:16" ht="45" x14ac:dyDescent="0.25">
      <c r="A35" s="173">
        <v>32</v>
      </c>
      <c r="B35" s="174" t="s">
        <v>365</v>
      </c>
      <c r="C35" s="175">
        <v>314850000</v>
      </c>
      <c r="D35" s="175">
        <f>+E35</f>
        <v>246198000</v>
      </c>
      <c r="E35" s="175">
        <v>246198000</v>
      </c>
      <c r="F35" s="176" t="s">
        <v>366</v>
      </c>
      <c r="G35" s="176" t="s">
        <v>367</v>
      </c>
      <c r="H35" s="174" t="s">
        <v>368</v>
      </c>
      <c r="I35" s="175">
        <v>78712000</v>
      </c>
      <c r="J35" s="175">
        <f>+E35-I35</f>
        <v>167486000</v>
      </c>
      <c r="K35" s="175">
        <v>44387000</v>
      </c>
      <c r="L35" s="176" t="s">
        <v>369</v>
      </c>
      <c r="M35" s="176"/>
      <c r="N35" s="175">
        <v>55603000</v>
      </c>
      <c r="O35" s="175">
        <f t="shared" si="0"/>
        <v>68652000</v>
      </c>
      <c r="P35" s="190">
        <f t="shared" si="1"/>
        <v>0</v>
      </c>
    </row>
    <row r="36" spans="1:16" ht="45" x14ac:dyDescent="0.25">
      <c r="A36" s="173">
        <v>33</v>
      </c>
      <c r="B36" s="174" t="s">
        <v>370</v>
      </c>
      <c r="C36" s="175">
        <v>206984000</v>
      </c>
      <c r="D36" s="175">
        <f>+E36</f>
        <v>163508000</v>
      </c>
      <c r="E36" s="175">
        <v>163508000</v>
      </c>
      <c r="F36" s="176" t="s">
        <v>371</v>
      </c>
      <c r="G36" s="176" t="s">
        <v>372</v>
      </c>
      <c r="H36" s="174" t="s">
        <v>373</v>
      </c>
      <c r="I36" s="175">
        <v>51746000</v>
      </c>
      <c r="J36" s="175">
        <f>+E36-I36</f>
        <v>111762000</v>
      </c>
      <c r="K36" s="175">
        <v>30008000</v>
      </c>
      <c r="L36" s="176" t="s">
        <v>374</v>
      </c>
      <c r="M36" s="175">
        <v>158023000</v>
      </c>
      <c r="N36" s="175">
        <v>33582000</v>
      </c>
      <c r="O36" s="175">
        <f t="shared" si="0"/>
        <v>43476000</v>
      </c>
      <c r="P36" s="190">
        <f t="shared" si="1"/>
        <v>0</v>
      </c>
    </row>
    <row r="37" spans="1:16" ht="45" x14ac:dyDescent="0.25">
      <c r="A37" s="173">
        <v>34</v>
      </c>
      <c r="B37" s="174" t="s">
        <v>375</v>
      </c>
      <c r="C37" s="175">
        <v>8024000000</v>
      </c>
      <c r="D37" s="175">
        <v>7291117000</v>
      </c>
      <c r="E37" s="175">
        <v>7289788000</v>
      </c>
      <c r="F37" s="176" t="s">
        <v>376</v>
      </c>
      <c r="G37" s="176" t="s">
        <v>376</v>
      </c>
      <c r="H37" s="174" t="s">
        <v>377</v>
      </c>
      <c r="I37" s="175">
        <v>6900000000</v>
      </c>
      <c r="J37" s="175">
        <v>389788000</v>
      </c>
      <c r="K37" s="176"/>
      <c r="L37" s="176"/>
      <c r="M37" s="176"/>
      <c r="N37" s="176"/>
      <c r="O37" s="175">
        <f t="shared" si="0"/>
        <v>734212000</v>
      </c>
      <c r="P37" s="177">
        <f t="shared" si="1"/>
        <v>1329000</v>
      </c>
    </row>
    <row r="38" spans="1:16" ht="45" x14ac:dyDescent="0.25">
      <c r="A38" s="173">
        <v>35</v>
      </c>
      <c r="B38" s="174" t="s">
        <v>378</v>
      </c>
      <c r="C38" s="175">
        <v>14597269000</v>
      </c>
      <c r="D38" s="175">
        <v>13126755000</v>
      </c>
      <c r="E38" s="175">
        <v>12982616000</v>
      </c>
      <c r="F38" s="178">
        <v>43588</v>
      </c>
      <c r="G38" s="176" t="s">
        <v>379</v>
      </c>
      <c r="H38" s="174" t="s">
        <v>380</v>
      </c>
      <c r="I38" s="175">
        <v>10660000000</v>
      </c>
      <c r="J38" s="175">
        <v>2322616000</v>
      </c>
      <c r="K38" s="176"/>
      <c r="L38" s="176"/>
      <c r="M38" s="176"/>
      <c r="N38" s="176"/>
      <c r="O38" s="175">
        <f t="shared" si="0"/>
        <v>1614653000</v>
      </c>
      <c r="P38" s="177">
        <f t="shared" si="1"/>
        <v>144139000</v>
      </c>
    </row>
    <row r="39" spans="1:16" ht="30" x14ac:dyDescent="0.25">
      <c r="A39" s="173">
        <v>36</v>
      </c>
      <c r="B39" s="174" t="s">
        <v>381</v>
      </c>
      <c r="C39" s="175">
        <v>237515000</v>
      </c>
      <c r="D39" s="175">
        <v>219292000</v>
      </c>
      <c r="E39" s="175">
        <v>216636000</v>
      </c>
      <c r="F39" s="178">
        <v>44866</v>
      </c>
      <c r="G39" s="178">
        <v>44868</v>
      </c>
      <c r="H39" s="174" t="s">
        <v>382</v>
      </c>
      <c r="I39" s="175">
        <v>159569976</v>
      </c>
      <c r="J39" s="175">
        <f>+E39-I39</f>
        <v>57066024</v>
      </c>
      <c r="K39" s="176"/>
      <c r="L39" s="176"/>
      <c r="M39" s="176"/>
      <c r="N39" s="176"/>
      <c r="O39" s="175">
        <f t="shared" si="0"/>
        <v>20879000</v>
      </c>
      <c r="P39" s="177">
        <f t="shared" si="1"/>
        <v>2656000</v>
      </c>
    </row>
    <row r="40" spans="1:16" ht="45" x14ac:dyDescent="0.25">
      <c r="A40" s="173">
        <v>37</v>
      </c>
      <c r="B40" s="174" t="s">
        <v>383</v>
      </c>
      <c r="C40" s="175">
        <v>346499000</v>
      </c>
      <c r="D40" s="175">
        <v>273840000</v>
      </c>
      <c r="E40" s="175">
        <v>263958000</v>
      </c>
      <c r="F40" s="176" t="s">
        <v>384</v>
      </c>
      <c r="G40" s="176" t="s">
        <v>385</v>
      </c>
      <c r="H40" s="174" t="s">
        <v>386</v>
      </c>
      <c r="I40" s="175">
        <v>120000000</v>
      </c>
      <c r="J40" s="175">
        <v>143958000</v>
      </c>
      <c r="K40" s="176"/>
      <c r="L40" s="176"/>
      <c r="M40" s="176"/>
      <c r="N40" s="176"/>
      <c r="O40" s="175">
        <f t="shared" si="0"/>
        <v>82541000</v>
      </c>
      <c r="P40" s="177">
        <f t="shared" si="1"/>
        <v>9882000</v>
      </c>
    </row>
    <row r="41" spans="1:16" ht="45" x14ac:dyDescent="0.25">
      <c r="A41" s="173">
        <v>38</v>
      </c>
      <c r="B41" s="174" t="s">
        <v>387</v>
      </c>
      <c r="C41" s="175">
        <v>979828000</v>
      </c>
      <c r="D41" s="175">
        <v>505362076</v>
      </c>
      <c r="E41" s="175">
        <v>502173000</v>
      </c>
      <c r="F41" s="176" t="s">
        <v>317</v>
      </c>
      <c r="G41" s="176" t="s">
        <v>388</v>
      </c>
      <c r="H41" s="174" t="s">
        <v>389</v>
      </c>
      <c r="I41" s="175">
        <v>247927330</v>
      </c>
      <c r="J41" s="175">
        <v>254245670</v>
      </c>
      <c r="K41" s="175">
        <v>34735000</v>
      </c>
      <c r="L41" s="176"/>
      <c r="M41" s="176"/>
      <c r="N41" s="176"/>
      <c r="O41" s="175">
        <f t="shared" si="0"/>
        <v>477655000</v>
      </c>
      <c r="P41" s="177">
        <f t="shared" si="1"/>
        <v>3189076</v>
      </c>
    </row>
    <row r="42" spans="1:16" ht="45" x14ac:dyDescent="0.25">
      <c r="A42" s="173">
        <v>39</v>
      </c>
      <c r="B42" s="174" t="s">
        <v>390</v>
      </c>
      <c r="C42" s="175">
        <v>1874851000</v>
      </c>
      <c r="D42" s="175">
        <v>1223991386</v>
      </c>
      <c r="E42" s="175">
        <v>1222178000</v>
      </c>
      <c r="F42" s="178">
        <v>44206</v>
      </c>
      <c r="G42" s="176" t="s">
        <v>310</v>
      </c>
      <c r="H42" s="174" t="s">
        <v>391</v>
      </c>
      <c r="I42" s="175">
        <v>485619457</v>
      </c>
      <c r="J42" s="175">
        <v>736558543</v>
      </c>
      <c r="K42" s="175">
        <v>270927000</v>
      </c>
      <c r="L42" s="176"/>
      <c r="M42" s="176"/>
      <c r="N42" s="176"/>
      <c r="O42" s="175">
        <f t="shared" si="0"/>
        <v>652673000</v>
      </c>
      <c r="P42" s="177">
        <f t="shared" si="1"/>
        <v>1813386</v>
      </c>
    </row>
    <row r="43" spans="1:16" ht="45" x14ac:dyDescent="0.25">
      <c r="A43" s="173">
        <v>40</v>
      </c>
      <c r="B43" s="174" t="s">
        <v>392</v>
      </c>
      <c r="C43" s="175">
        <v>1018225000</v>
      </c>
      <c r="D43" s="175">
        <v>829365858</v>
      </c>
      <c r="E43" s="175">
        <v>743279000</v>
      </c>
      <c r="F43" s="178">
        <v>44238</v>
      </c>
      <c r="G43" s="176" t="s">
        <v>393</v>
      </c>
      <c r="H43" s="174" t="s">
        <v>394</v>
      </c>
      <c r="I43" s="175">
        <v>247857250</v>
      </c>
      <c r="J43" s="175">
        <v>495421750</v>
      </c>
      <c r="K43" s="175">
        <v>122990000</v>
      </c>
      <c r="L43" s="176"/>
      <c r="M43" s="176"/>
      <c r="N43" s="176"/>
      <c r="O43" s="175">
        <f t="shared" si="0"/>
        <v>274946000</v>
      </c>
      <c r="P43" s="177">
        <f t="shared" si="1"/>
        <v>86086858</v>
      </c>
    </row>
    <row r="44" spans="1:16" ht="45" x14ac:dyDescent="0.25">
      <c r="A44" s="173">
        <v>41</v>
      </c>
      <c r="B44" s="174" t="s">
        <v>395</v>
      </c>
      <c r="C44" s="175">
        <v>665805000</v>
      </c>
      <c r="D44" s="175">
        <v>533767367</v>
      </c>
      <c r="E44" s="175">
        <v>461000000</v>
      </c>
      <c r="F44" s="178">
        <v>44238</v>
      </c>
      <c r="G44" s="176" t="s">
        <v>393</v>
      </c>
      <c r="H44" s="174" t="s">
        <v>396</v>
      </c>
      <c r="I44" s="175">
        <v>166467750</v>
      </c>
      <c r="J44" s="175">
        <v>294532250</v>
      </c>
      <c r="K44" s="175">
        <v>68378000</v>
      </c>
      <c r="L44" s="176"/>
      <c r="M44" s="176"/>
      <c r="N44" s="176"/>
      <c r="O44" s="175">
        <f t="shared" si="0"/>
        <v>204805000</v>
      </c>
      <c r="P44" s="177">
        <f t="shared" si="1"/>
        <v>72767367</v>
      </c>
    </row>
    <row r="45" spans="1:16" ht="45" x14ac:dyDescent="0.25">
      <c r="A45" s="173">
        <v>42</v>
      </c>
      <c r="B45" s="174" t="s">
        <v>397</v>
      </c>
      <c r="C45" s="175">
        <v>811308000</v>
      </c>
      <c r="D45" s="175">
        <v>595556232</v>
      </c>
      <c r="E45" s="175">
        <v>453858000</v>
      </c>
      <c r="F45" s="176" t="s">
        <v>398</v>
      </c>
      <c r="G45" s="176" t="s">
        <v>393</v>
      </c>
      <c r="H45" s="174" t="s">
        <v>399</v>
      </c>
      <c r="I45" s="175">
        <v>174670000</v>
      </c>
      <c r="J45" s="175">
        <v>279188000</v>
      </c>
      <c r="K45" s="175">
        <v>63854000</v>
      </c>
      <c r="L45" s="176"/>
      <c r="M45" s="176"/>
      <c r="N45" s="176"/>
      <c r="O45" s="175">
        <f t="shared" si="0"/>
        <v>357450000</v>
      </c>
      <c r="P45" s="177">
        <f t="shared" si="1"/>
        <v>141698232</v>
      </c>
    </row>
    <row r="46" spans="1:16" ht="45" x14ac:dyDescent="0.25">
      <c r="A46" s="173">
        <v>43</v>
      </c>
      <c r="B46" s="174" t="s">
        <v>400</v>
      </c>
      <c r="C46" s="175">
        <v>1537551000</v>
      </c>
      <c r="D46" s="175">
        <v>1362370000</v>
      </c>
      <c r="E46" s="175">
        <v>1160105000</v>
      </c>
      <c r="F46" s="176" t="s">
        <v>398</v>
      </c>
      <c r="G46" s="176" t="s">
        <v>393</v>
      </c>
      <c r="H46" s="174" t="s">
        <v>401</v>
      </c>
      <c r="I46" s="175">
        <v>261385000</v>
      </c>
      <c r="J46" s="175">
        <v>898720000</v>
      </c>
      <c r="K46" s="175">
        <v>352465000</v>
      </c>
      <c r="L46" s="176"/>
      <c r="M46" s="176"/>
      <c r="N46" s="176"/>
      <c r="O46" s="175">
        <f t="shared" si="0"/>
        <v>377446000</v>
      </c>
      <c r="P46" s="177">
        <f t="shared" si="1"/>
        <v>202265000</v>
      </c>
    </row>
    <row r="47" spans="1:16" ht="45" x14ac:dyDescent="0.25">
      <c r="A47" s="173">
        <v>44</v>
      </c>
      <c r="B47" s="174" t="s">
        <v>402</v>
      </c>
      <c r="C47" s="175">
        <v>1169336000</v>
      </c>
      <c r="D47" s="175">
        <v>856042509</v>
      </c>
      <c r="E47" s="175">
        <v>753235000</v>
      </c>
      <c r="F47" s="178">
        <v>44238</v>
      </c>
      <c r="G47" s="176" t="s">
        <v>393</v>
      </c>
      <c r="H47" s="174" t="s">
        <v>403</v>
      </c>
      <c r="I47" s="175">
        <v>304222500</v>
      </c>
      <c r="J47" s="175">
        <v>449012500</v>
      </c>
      <c r="K47" s="175">
        <v>76689000</v>
      </c>
      <c r="L47" s="176"/>
      <c r="M47" s="176"/>
      <c r="N47" s="176"/>
      <c r="O47" s="175">
        <f t="shared" si="0"/>
        <v>416101000</v>
      </c>
      <c r="P47" s="177">
        <f t="shared" si="1"/>
        <v>102807509</v>
      </c>
    </row>
    <row r="48" spans="1:16" ht="45" x14ac:dyDescent="0.25">
      <c r="A48" s="173">
        <v>45</v>
      </c>
      <c r="B48" s="174" t="s">
        <v>404</v>
      </c>
      <c r="C48" s="175">
        <v>541196776</v>
      </c>
      <c r="D48" s="175">
        <v>475506776</v>
      </c>
      <c r="E48" s="175">
        <v>422467000</v>
      </c>
      <c r="F48" s="176" t="s">
        <v>398</v>
      </c>
      <c r="G48" s="176" t="s">
        <v>393</v>
      </c>
      <c r="H48" s="174" t="s">
        <v>405</v>
      </c>
      <c r="I48" s="175">
        <v>91661000</v>
      </c>
      <c r="J48" s="175">
        <v>330806000</v>
      </c>
      <c r="K48" s="175">
        <v>330806000</v>
      </c>
      <c r="L48" s="176"/>
      <c r="M48" s="176"/>
      <c r="N48" s="176"/>
      <c r="O48" s="175">
        <f t="shared" si="0"/>
        <v>118729776</v>
      </c>
      <c r="P48" s="177">
        <f t="shared" si="1"/>
        <v>53039776</v>
      </c>
    </row>
    <row r="49" spans="1:16" ht="30" x14ac:dyDescent="0.25">
      <c r="A49" s="173">
        <v>46</v>
      </c>
      <c r="B49" s="174" t="s">
        <v>406</v>
      </c>
      <c r="C49" s="175">
        <v>1008003000</v>
      </c>
      <c r="D49" s="175">
        <v>959158000</v>
      </c>
      <c r="E49" s="175">
        <v>959158000</v>
      </c>
      <c r="F49" s="176" t="s">
        <v>407</v>
      </c>
      <c r="G49" s="176" t="s">
        <v>408</v>
      </c>
      <c r="H49" s="174" t="s">
        <v>409</v>
      </c>
      <c r="I49" s="175">
        <f>+E49</f>
        <v>959158000</v>
      </c>
      <c r="J49" s="176"/>
      <c r="K49" s="176"/>
      <c r="L49" s="176"/>
      <c r="M49" s="176"/>
      <c r="N49" s="176"/>
      <c r="O49" s="175">
        <f t="shared" si="0"/>
        <v>48845000</v>
      </c>
      <c r="P49" s="177">
        <f t="shared" si="1"/>
        <v>0</v>
      </c>
    </row>
    <row r="50" spans="1:16" ht="30" x14ac:dyDescent="0.25">
      <c r="A50" s="173">
        <v>47</v>
      </c>
      <c r="B50" s="174" t="s">
        <v>410</v>
      </c>
      <c r="C50" s="175">
        <v>582323000</v>
      </c>
      <c r="D50" s="175">
        <v>554000000</v>
      </c>
      <c r="E50" s="175">
        <v>554000000</v>
      </c>
      <c r="F50" s="178">
        <v>44562</v>
      </c>
      <c r="G50" s="176" t="s">
        <v>411</v>
      </c>
      <c r="H50" s="174" t="s">
        <v>412</v>
      </c>
      <c r="I50" s="175">
        <f>+D50</f>
        <v>554000000</v>
      </c>
      <c r="J50" s="176"/>
      <c r="K50" s="176"/>
      <c r="L50" s="176"/>
      <c r="M50" s="176"/>
      <c r="N50" s="176"/>
      <c r="O50" s="175">
        <f t="shared" si="0"/>
        <v>28323000</v>
      </c>
      <c r="P50" s="177">
        <f t="shared" si="1"/>
        <v>0</v>
      </c>
    </row>
    <row r="51" spans="1:16" ht="45" x14ac:dyDescent="0.25">
      <c r="A51" s="173">
        <v>48</v>
      </c>
      <c r="B51" s="174" t="s">
        <v>413</v>
      </c>
      <c r="C51" s="175">
        <v>923217000</v>
      </c>
      <c r="D51" s="175">
        <v>878481000</v>
      </c>
      <c r="E51" s="175">
        <v>878481000</v>
      </c>
      <c r="F51" s="176" t="s">
        <v>407</v>
      </c>
      <c r="G51" s="176" t="s">
        <v>408</v>
      </c>
      <c r="H51" s="174" t="s">
        <v>414</v>
      </c>
      <c r="I51" s="175">
        <f>+D51</f>
        <v>878481000</v>
      </c>
      <c r="J51" s="176"/>
      <c r="K51" s="176"/>
      <c r="L51" s="176"/>
      <c r="M51" s="176"/>
      <c r="N51" s="176"/>
      <c r="O51" s="175">
        <f t="shared" si="0"/>
        <v>44736000</v>
      </c>
      <c r="P51" s="177">
        <f t="shared" si="1"/>
        <v>0</v>
      </c>
    </row>
    <row r="52" spans="1:16" ht="30" x14ac:dyDescent="0.25">
      <c r="A52" s="173">
        <v>49</v>
      </c>
      <c r="B52" s="174" t="s">
        <v>415</v>
      </c>
      <c r="C52" s="175">
        <v>505591000</v>
      </c>
      <c r="D52" s="175">
        <v>481000000</v>
      </c>
      <c r="E52" s="175">
        <v>481000000</v>
      </c>
      <c r="F52" s="178">
        <v>44562</v>
      </c>
      <c r="G52" s="176" t="s">
        <v>411</v>
      </c>
      <c r="H52" s="174" t="s">
        <v>416</v>
      </c>
      <c r="I52" s="175">
        <f>+D52</f>
        <v>481000000</v>
      </c>
      <c r="J52" s="176"/>
      <c r="K52" s="176"/>
      <c r="L52" s="176"/>
      <c r="M52" s="176"/>
      <c r="N52" s="176"/>
      <c r="O52" s="175">
        <f t="shared" si="0"/>
        <v>24591000</v>
      </c>
      <c r="P52" s="177">
        <f t="shared" si="1"/>
        <v>0</v>
      </c>
    </row>
    <row r="53" spans="1:16" ht="45" x14ac:dyDescent="0.25">
      <c r="A53" s="173">
        <v>50</v>
      </c>
      <c r="B53" s="174" t="s">
        <v>417</v>
      </c>
      <c r="C53" s="175">
        <v>1653185000</v>
      </c>
      <c r="D53" s="175">
        <f>+E53</f>
        <v>1229106000</v>
      </c>
      <c r="E53" s="175">
        <v>1229106000</v>
      </c>
      <c r="F53" s="176" t="s">
        <v>418</v>
      </c>
      <c r="G53" s="176" t="s">
        <v>419</v>
      </c>
      <c r="H53" s="174" t="s">
        <v>420</v>
      </c>
      <c r="I53" s="175">
        <v>381000000</v>
      </c>
      <c r="J53" s="175">
        <v>848106000</v>
      </c>
      <c r="K53" s="175">
        <v>292918000</v>
      </c>
      <c r="L53" s="176"/>
      <c r="M53" s="176"/>
      <c r="N53" s="176"/>
      <c r="O53" s="175">
        <f t="shared" si="0"/>
        <v>424079000</v>
      </c>
      <c r="P53" s="177">
        <f t="shared" si="1"/>
        <v>0</v>
      </c>
    </row>
    <row r="54" spans="1:16" ht="30" x14ac:dyDescent="0.25">
      <c r="A54" s="173">
        <v>51</v>
      </c>
      <c r="B54" s="174" t="s">
        <v>421</v>
      </c>
      <c r="C54" s="175">
        <v>2141608000</v>
      </c>
      <c r="D54" s="175">
        <v>2118421000</v>
      </c>
      <c r="E54" s="175">
        <v>2100521000</v>
      </c>
      <c r="F54" s="178">
        <v>44351</v>
      </c>
      <c r="G54" s="178">
        <v>44357</v>
      </c>
      <c r="H54" s="174" t="s">
        <v>422</v>
      </c>
      <c r="I54" s="175">
        <v>728322000</v>
      </c>
      <c r="J54" s="175">
        <v>1372199000</v>
      </c>
      <c r="K54" s="175">
        <v>111886000</v>
      </c>
      <c r="L54" s="176"/>
      <c r="M54" s="176"/>
      <c r="N54" s="176"/>
      <c r="O54" s="175">
        <f t="shared" si="0"/>
        <v>41087000</v>
      </c>
      <c r="P54" s="177">
        <f t="shared" si="1"/>
        <v>17900000</v>
      </c>
    </row>
    <row r="55" spans="1:16" ht="30" x14ac:dyDescent="0.25">
      <c r="A55" s="173">
        <v>52</v>
      </c>
      <c r="B55" s="174" t="s">
        <v>423</v>
      </c>
      <c r="C55" s="175">
        <v>884648000</v>
      </c>
      <c r="D55" s="175">
        <v>855509265</v>
      </c>
      <c r="E55" s="175">
        <v>847747000</v>
      </c>
      <c r="F55" s="176" t="s">
        <v>424</v>
      </c>
      <c r="G55" s="176" t="s">
        <v>425</v>
      </c>
      <c r="H55" s="174" t="s">
        <v>426</v>
      </c>
      <c r="I55" s="175">
        <v>666464000</v>
      </c>
      <c r="J55" s="175">
        <v>181283000</v>
      </c>
      <c r="K55" s="176"/>
      <c r="L55" s="176"/>
      <c r="M55" s="176"/>
      <c r="N55" s="176"/>
      <c r="O55" s="175">
        <f t="shared" si="0"/>
        <v>36901000</v>
      </c>
      <c r="P55" s="177">
        <f t="shared" si="1"/>
        <v>7762265</v>
      </c>
    </row>
    <row r="56" spans="1:16" ht="45" x14ac:dyDescent="0.25">
      <c r="A56" s="173">
        <v>53</v>
      </c>
      <c r="B56" s="174" t="s">
        <v>427</v>
      </c>
      <c r="C56" s="175">
        <v>2629363000</v>
      </c>
      <c r="D56" s="175">
        <v>2001803713</v>
      </c>
      <c r="E56" s="175">
        <v>1973978000</v>
      </c>
      <c r="F56" s="176" t="s">
        <v>428</v>
      </c>
      <c r="G56" s="176" t="s">
        <v>429</v>
      </c>
      <c r="H56" s="174" t="s">
        <v>430</v>
      </c>
      <c r="I56" s="175">
        <v>402259000</v>
      </c>
      <c r="J56" s="175">
        <v>1571719000</v>
      </c>
      <c r="K56" s="175">
        <v>487119000</v>
      </c>
      <c r="L56" s="176"/>
      <c r="M56" s="176"/>
      <c r="N56" s="176"/>
      <c r="O56" s="175">
        <f t="shared" si="0"/>
        <v>655385000</v>
      </c>
      <c r="P56" s="177">
        <f t="shared" si="1"/>
        <v>27825713</v>
      </c>
    </row>
    <row r="57" spans="1:16" ht="45" x14ac:dyDescent="0.25">
      <c r="A57" s="173">
        <v>54</v>
      </c>
      <c r="B57" s="174" t="s">
        <v>431</v>
      </c>
      <c r="C57" s="175">
        <v>579378000</v>
      </c>
      <c r="D57" s="175">
        <v>450254656</v>
      </c>
      <c r="E57" s="175">
        <v>355626000</v>
      </c>
      <c r="F57" s="178">
        <v>44510</v>
      </c>
      <c r="G57" s="176" t="s">
        <v>393</v>
      </c>
      <c r="H57" s="174" t="s">
        <v>432</v>
      </c>
      <c r="I57" s="175">
        <v>135821500</v>
      </c>
      <c r="J57" s="175">
        <v>219804500</v>
      </c>
      <c r="K57" s="175">
        <v>57571000</v>
      </c>
      <c r="L57" s="176"/>
      <c r="M57" s="176"/>
      <c r="N57" s="176"/>
      <c r="O57" s="175">
        <f t="shared" si="0"/>
        <v>223752000</v>
      </c>
      <c r="P57" s="177">
        <f t="shared" si="1"/>
        <v>94628656</v>
      </c>
    </row>
    <row r="58" spans="1:16" ht="45" x14ac:dyDescent="0.25">
      <c r="A58" s="173">
        <v>55</v>
      </c>
      <c r="B58" s="174" t="s">
        <v>433</v>
      </c>
      <c r="C58" s="175">
        <v>346160000</v>
      </c>
      <c r="D58" s="175">
        <v>47702000</v>
      </c>
      <c r="E58" s="175">
        <v>32520000</v>
      </c>
      <c r="F58" s="176" t="s">
        <v>434</v>
      </c>
      <c r="G58" s="176" t="s">
        <v>340</v>
      </c>
      <c r="H58" s="174" t="s">
        <v>435</v>
      </c>
      <c r="I58" s="175">
        <v>0</v>
      </c>
      <c r="J58" s="175">
        <v>32520000</v>
      </c>
      <c r="K58" s="175">
        <v>19010000</v>
      </c>
      <c r="L58" s="176"/>
      <c r="M58" s="176"/>
      <c r="N58" s="176"/>
      <c r="O58" s="175">
        <f t="shared" si="0"/>
        <v>313640000</v>
      </c>
      <c r="P58" s="177">
        <f t="shared" si="1"/>
        <v>15182000</v>
      </c>
    </row>
    <row r="59" spans="1:16" ht="30" x14ac:dyDescent="0.25">
      <c r="A59" s="173">
        <v>56</v>
      </c>
      <c r="B59" s="174" t="s">
        <v>436</v>
      </c>
      <c r="C59" s="175">
        <v>14909300000</v>
      </c>
      <c r="D59" s="175">
        <v>14397957760</v>
      </c>
      <c r="E59" s="175">
        <v>14397957760</v>
      </c>
      <c r="F59" s="176" t="s">
        <v>437</v>
      </c>
      <c r="G59" s="176" t="s">
        <v>438</v>
      </c>
      <c r="H59" s="174" t="s">
        <v>439</v>
      </c>
      <c r="I59" s="175">
        <v>12348942760</v>
      </c>
      <c r="J59" s="175">
        <v>2049015000</v>
      </c>
      <c r="K59" s="176"/>
      <c r="L59" s="176"/>
      <c r="M59" s="176"/>
      <c r="N59" s="176"/>
      <c r="O59" s="175">
        <f t="shared" si="0"/>
        <v>511342240</v>
      </c>
      <c r="P59" s="177">
        <f t="shared" si="1"/>
        <v>0</v>
      </c>
    </row>
    <row r="60" spans="1:16" ht="45" x14ac:dyDescent="0.25">
      <c r="A60" s="173">
        <v>57</v>
      </c>
      <c r="B60" s="174" t="s">
        <v>440</v>
      </c>
      <c r="C60" s="175">
        <v>431429000</v>
      </c>
      <c r="D60" s="175">
        <v>343220000</v>
      </c>
      <c r="E60" s="175">
        <v>341559000</v>
      </c>
      <c r="F60" s="176" t="s">
        <v>434</v>
      </c>
      <c r="G60" s="176" t="s">
        <v>340</v>
      </c>
      <c r="H60" s="174" t="s">
        <v>441</v>
      </c>
      <c r="I60" s="175">
        <v>19990000</v>
      </c>
      <c r="J60" s="175">
        <v>321569000</v>
      </c>
      <c r="K60" s="175">
        <v>77669000</v>
      </c>
      <c r="L60" s="175"/>
      <c r="M60" s="176"/>
      <c r="N60" s="176"/>
      <c r="O60" s="175">
        <f t="shared" si="0"/>
        <v>89870000</v>
      </c>
      <c r="P60" s="177">
        <f t="shared" si="1"/>
        <v>1661000</v>
      </c>
    </row>
    <row r="61" spans="1:16" ht="47.45" customHeight="1" x14ac:dyDescent="0.25">
      <c r="A61" s="173">
        <v>58</v>
      </c>
      <c r="B61" s="174" t="s">
        <v>442</v>
      </c>
      <c r="C61" s="175">
        <v>3760294000</v>
      </c>
      <c r="D61" s="175">
        <v>3413256344</v>
      </c>
      <c r="E61" s="175">
        <v>3386750000</v>
      </c>
      <c r="F61" s="176" t="s">
        <v>443</v>
      </c>
      <c r="G61" s="178">
        <v>44835</v>
      </c>
      <c r="H61" s="174" t="s">
        <v>444</v>
      </c>
      <c r="I61" s="175">
        <v>3000000000</v>
      </c>
      <c r="J61" s="175">
        <v>386750000</v>
      </c>
      <c r="K61" s="176"/>
      <c r="L61" s="176"/>
      <c r="M61" s="176"/>
      <c r="N61" s="176"/>
      <c r="O61" s="175">
        <f t="shared" si="0"/>
        <v>373544000</v>
      </c>
      <c r="P61" s="177">
        <f t="shared" si="1"/>
        <v>26506344</v>
      </c>
    </row>
    <row r="62" spans="1:16" ht="45" x14ac:dyDescent="0.25">
      <c r="A62" s="173">
        <v>59</v>
      </c>
      <c r="B62" s="174" t="s">
        <v>445</v>
      </c>
      <c r="C62" s="175">
        <v>158850000</v>
      </c>
      <c r="D62" s="175">
        <v>129278000</v>
      </c>
      <c r="E62" s="175">
        <v>116439000</v>
      </c>
      <c r="F62" s="176" t="s">
        <v>446</v>
      </c>
      <c r="G62" s="178">
        <v>44511</v>
      </c>
      <c r="H62" s="174" t="s">
        <v>447</v>
      </c>
      <c r="I62" s="175">
        <v>0</v>
      </c>
      <c r="J62" s="175">
        <f>+E62</f>
        <v>116439000</v>
      </c>
      <c r="K62" s="175">
        <v>62004000</v>
      </c>
      <c r="L62" s="176"/>
      <c r="M62" s="176"/>
      <c r="N62" s="176"/>
      <c r="O62" s="175">
        <f t="shared" si="0"/>
        <v>42411000</v>
      </c>
      <c r="P62" s="177">
        <f t="shared" si="1"/>
        <v>12839000</v>
      </c>
    </row>
    <row r="63" spans="1:16" ht="30" x14ac:dyDescent="0.25">
      <c r="A63" s="173">
        <v>60</v>
      </c>
      <c r="B63" s="174" t="s">
        <v>448</v>
      </c>
      <c r="C63" s="175">
        <v>1599798000</v>
      </c>
      <c r="D63" s="175">
        <v>1586057500</v>
      </c>
      <c r="E63" s="175">
        <v>1535673000</v>
      </c>
      <c r="F63" s="176" t="s">
        <v>449</v>
      </c>
      <c r="G63" s="176" t="s">
        <v>450</v>
      </c>
      <c r="H63" s="174" t="s">
        <v>451</v>
      </c>
      <c r="I63" s="175">
        <v>1502406500</v>
      </c>
      <c r="J63" s="176"/>
      <c r="K63" s="176"/>
      <c r="L63" s="176"/>
      <c r="M63" s="176"/>
      <c r="N63" s="176"/>
      <c r="O63" s="175">
        <f t="shared" si="0"/>
        <v>64125000</v>
      </c>
      <c r="P63" s="177">
        <f t="shared" si="1"/>
        <v>50384500</v>
      </c>
    </row>
    <row r="64" spans="1:16" ht="30" x14ac:dyDescent="0.25">
      <c r="A64" s="173">
        <v>61</v>
      </c>
      <c r="B64" s="174" t="s">
        <v>452</v>
      </c>
      <c r="C64" s="175">
        <v>1088872000</v>
      </c>
      <c r="D64" s="175">
        <v>962208000</v>
      </c>
      <c r="E64" s="175">
        <v>945864000</v>
      </c>
      <c r="F64" s="176" t="s">
        <v>453</v>
      </c>
      <c r="G64" s="176" t="s">
        <v>454</v>
      </c>
      <c r="H64" s="174" t="s">
        <v>455</v>
      </c>
      <c r="I64" s="175">
        <v>890000000</v>
      </c>
      <c r="J64" s="175">
        <f>+E64-I64</f>
        <v>55864000</v>
      </c>
      <c r="K64" s="176"/>
      <c r="L64" s="175"/>
      <c r="M64" s="176"/>
      <c r="N64" s="176"/>
      <c r="O64" s="175">
        <f t="shared" si="0"/>
        <v>143008000</v>
      </c>
      <c r="P64" s="177">
        <f t="shared" si="1"/>
        <v>16344000</v>
      </c>
    </row>
    <row r="65" spans="1:16" ht="45" x14ac:dyDescent="0.25">
      <c r="A65" s="173">
        <v>62</v>
      </c>
      <c r="B65" s="174" t="s">
        <v>456</v>
      </c>
      <c r="C65" s="175">
        <v>2451951000</v>
      </c>
      <c r="D65" s="175">
        <f>2282033000+2448000</f>
        <v>2284481000</v>
      </c>
      <c r="E65" s="175">
        <v>2282033000</v>
      </c>
      <c r="F65" s="176" t="s">
        <v>457</v>
      </c>
      <c r="G65" s="176" t="s">
        <v>458</v>
      </c>
      <c r="H65" s="174" t="s">
        <v>459</v>
      </c>
      <c r="I65" s="175">
        <v>1886569000</v>
      </c>
      <c r="J65" s="175">
        <v>395464000</v>
      </c>
      <c r="K65" s="175"/>
      <c r="L65" s="175" t="s">
        <v>460</v>
      </c>
      <c r="M65" s="176"/>
      <c r="N65" s="176"/>
      <c r="O65" s="175">
        <f t="shared" si="0"/>
        <v>169918000</v>
      </c>
      <c r="P65" s="177">
        <f t="shared" si="1"/>
        <v>2448000</v>
      </c>
    </row>
    <row r="66" spans="1:16" ht="45" x14ac:dyDescent="0.25">
      <c r="A66" s="173">
        <v>63</v>
      </c>
      <c r="B66" s="174" t="s">
        <v>461</v>
      </c>
      <c r="C66" s="175">
        <v>3636962000</v>
      </c>
      <c r="D66" s="175">
        <v>3414771000</v>
      </c>
      <c r="E66" s="175">
        <v>3414771000</v>
      </c>
      <c r="F66" s="178">
        <v>43560</v>
      </c>
      <c r="G66" s="178">
        <v>43535</v>
      </c>
      <c r="H66" s="174" t="s">
        <v>462</v>
      </c>
      <c r="I66" s="175">
        <v>3127000000</v>
      </c>
      <c r="J66" s="175">
        <v>287771000</v>
      </c>
      <c r="K66" s="176"/>
      <c r="L66" s="176"/>
      <c r="M66" s="176"/>
      <c r="N66" s="176"/>
      <c r="O66" s="175">
        <f t="shared" si="0"/>
        <v>222191000</v>
      </c>
      <c r="P66" s="177">
        <f t="shared" si="1"/>
        <v>0</v>
      </c>
    </row>
    <row r="67" spans="1:16" ht="30" x14ac:dyDescent="0.25">
      <c r="A67" s="173">
        <v>64</v>
      </c>
      <c r="B67" s="174" t="s">
        <v>463</v>
      </c>
      <c r="C67" s="175">
        <v>323566000</v>
      </c>
      <c r="D67" s="175">
        <f>+E67</f>
        <v>182788000</v>
      </c>
      <c r="E67" s="175">
        <v>182788000</v>
      </c>
      <c r="F67" s="176" t="s">
        <v>348</v>
      </c>
      <c r="G67" s="176" t="s">
        <v>464</v>
      </c>
      <c r="H67" s="174" t="s">
        <v>465</v>
      </c>
      <c r="I67" s="175">
        <v>60000000</v>
      </c>
      <c r="J67" s="175">
        <v>122788000</v>
      </c>
      <c r="K67" s="175">
        <v>20515000</v>
      </c>
      <c r="L67" s="176"/>
      <c r="M67" s="176"/>
      <c r="N67" s="176"/>
      <c r="O67" s="175">
        <f t="shared" si="0"/>
        <v>140778000</v>
      </c>
      <c r="P67" s="177">
        <f t="shared" si="1"/>
        <v>0</v>
      </c>
    </row>
    <row r="68" spans="1:16" ht="30" x14ac:dyDescent="0.25">
      <c r="A68" s="173">
        <v>65</v>
      </c>
      <c r="B68" s="174" t="s">
        <v>466</v>
      </c>
      <c r="C68" s="175">
        <v>285743000</v>
      </c>
      <c r="D68" s="175">
        <v>224384000</v>
      </c>
      <c r="E68" s="175">
        <v>213051000</v>
      </c>
      <c r="F68" s="176" t="s">
        <v>348</v>
      </c>
      <c r="G68" s="176" t="s">
        <v>464</v>
      </c>
      <c r="H68" s="174" t="s">
        <v>467</v>
      </c>
      <c r="I68" s="175">
        <v>104515000</v>
      </c>
      <c r="J68" s="175">
        <v>108536000</v>
      </c>
      <c r="K68" s="175">
        <v>48171000</v>
      </c>
      <c r="L68" s="176"/>
      <c r="M68" s="176"/>
      <c r="N68" s="176"/>
      <c r="O68" s="175">
        <f t="shared" si="0"/>
        <v>72692000</v>
      </c>
      <c r="P68" s="177">
        <f t="shared" si="1"/>
        <v>11333000</v>
      </c>
    </row>
    <row r="69" spans="1:16" ht="30" x14ac:dyDescent="0.25">
      <c r="A69" s="173">
        <v>66</v>
      </c>
      <c r="B69" s="174" t="s">
        <v>468</v>
      </c>
      <c r="C69" s="175">
        <v>244260000</v>
      </c>
      <c r="D69" s="175">
        <f>+E69</f>
        <v>134272000</v>
      </c>
      <c r="E69" s="175">
        <v>134272000</v>
      </c>
      <c r="F69" s="176" t="s">
        <v>348</v>
      </c>
      <c r="G69" s="176" t="s">
        <v>464</v>
      </c>
      <c r="H69" s="174" t="s">
        <v>469</v>
      </c>
      <c r="I69" s="175">
        <v>61000000</v>
      </c>
      <c r="J69" s="175">
        <v>73272000</v>
      </c>
      <c r="K69" s="175">
        <v>13068000</v>
      </c>
      <c r="L69" s="176"/>
      <c r="M69" s="176"/>
      <c r="N69" s="176"/>
      <c r="O69" s="175">
        <f t="shared" ref="O69:O118" si="2">+C69-E69</f>
        <v>109988000</v>
      </c>
      <c r="P69" s="177">
        <f t="shared" ref="P69:P118" si="3">+D69-E69</f>
        <v>0</v>
      </c>
    </row>
    <row r="70" spans="1:16" ht="30" x14ac:dyDescent="0.25">
      <c r="A70" s="173">
        <v>67</v>
      </c>
      <c r="B70" s="174" t="s">
        <v>470</v>
      </c>
      <c r="C70" s="175">
        <v>573685000</v>
      </c>
      <c r="D70" s="175">
        <v>272429000</v>
      </c>
      <c r="E70" s="175">
        <v>242630000</v>
      </c>
      <c r="F70" s="178">
        <v>44204</v>
      </c>
      <c r="G70" s="176" t="s">
        <v>272</v>
      </c>
      <c r="H70" s="174" t="s">
        <v>471</v>
      </c>
      <c r="I70" s="175">
        <v>70000000</v>
      </c>
      <c r="J70" s="175">
        <v>172630000</v>
      </c>
      <c r="K70" s="180">
        <v>-13472000</v>
      </c>
      <c r="L70" s="176"/>
      <c r="M70" s="176"/>
      <c r="N70" s="176"/>
      <c r="O70" s="175">
        <f t="shared" si="2"/>
        <v>331055000</v>
      </c>
      <c r="P70" s="177">
        <f t="shared" si="3"/>
        <v>29799000</v>
      </c>
    </row>
    <row r="71" spans="1:16" ht="30" x14ac:dyDescent="0.25">
      <c r="A71" s="173">
        <v>68</v>
      </c>
      <c r="B71" s="174" t="s">
        <v>472</v>
      </c>
      <c r="C71" s="175">
        <v>355998000</v>
      </c>
      <c r="D71" s="176">
        <v>263056000</v>
      </c>
      <c r="E71" s="175">
        <v>261338000</v>
      </c>
      <c r="F71" s="178">
        <v>44204</v>
      </c>
      <c r="G71" s="176" t="s">
        <v>272</v>
      </c>
      <c r="H71" s="174" t="s">
        <v>473</v>
      </c>
      <c r="I71" s="175">
        <v>89000000</v>
      </c>
      <c r="J71" s="175">
        <v>172338000</v>
      </c>
      <c r="K71" s="175">
        <v>51773000</v>
      </c>
      <c r="L71" s="176"/>
      <c r="M71" s="176"/>
      <c r="N71" s="176"/>
      <c r="O71" s="175">
        <f t="shared" si="2"/>
        <v>94660000</v>
      </c>
      <c r="P71" s="177">
        <f t="shared" si="3"/>
        <v>1718000</v>
      </c>
    </row>
    <row r="72" spans="1:16" ht="30" x14ac:dyDescent="0.25">
      <c r="A72" s="173">
        <v>69</v>
      </c>
      <c r="B72" s="174" t="s">
        <v>474</v>
      </c>
      <c r="C72" s="175">
        <v>304509000</v>
      </c>
      <c r="D72" s="175">
        <v>135197000</v>
      </c>
      <c r="E72" s="175">
        <v>228450000</v>
      </c>
      <c r="F72" s="176" t="s">
        <v>348</v>
      </c>
      <c r="G72" s="176" t="s">
        <v>464</v>
      </c>
      <c r="H72" s="174" t="s">
        <v>475</v>
      </c>
      <c r="I72" s="175">
        <v>90000000</v>
      </c>
      <c r="J72" s="175">
        <v>138450000</v>
      </c>
      <c r="K72" s="175">
        <v>46867000</v>
      </c>
      <c r="L72" s="176"/>
      <c r="M72" s="176"/>
      <c r="N72" s="176"/>
      <c r="O72" s="175">
        <f t="shared" si="2"/>
        <v>76059000</v>
      </c>
      <c r="P72" s="177">
        <f t="shared" si="3"/>
        <v>-93253000</v>
      </c>
    </row>
    <row r="73" spans="1:16" ht="45.75" x14ac:dyDescent="0.3">
      <c r="A73" s="173">
        <v>70</v>
      </c>
      <c r="B73" s="174" t="s">
        <v>476</v>
      </c>
      <c r="C73" s="181">
        <v>9802106000</v>
      </c>
      <c r="D73" s="175">
        <v>9504071000</v>
      </c>
      <c r="E73" s="175">
        <v>9504071000</v>
      </c>
      <c r="F73" s="182">
        <v>44320</v>
      </c>
      <c r="G73" s="183" t="s">
        <v>477</v>
      </c>
      <c r="H73" s="174" t="s">
        <v>478</v>
      </c>
      <c r="I73" s="175">
        <v>8498638000</v>
      </c>
      <c r="J73" s="175">
        <v>1005433000</v>
      </c>
      <c r="K73" s="176"/>
      <c r="L73" s="176"/>
      <c r="M73" s="176"/>
      <c r="N73" s="176"/>
      <c r="O73" s="175">
        <f t="shared" si="2"/>
        <v>298035000</v>
      </c>
      <c r="P73" s="191">
        <f t="shared" si="3"/>
        <v>0</v>
      </c>
    </row>
    <row r="74" spans="1:16" ht="45" x14ac:dyDescent="0.25">
      <c r="A74" s="173">
        <v>71</v>
      </c>
      <c r="B74" s="174" t="s">
        <v>479</v>
      </c>
      <c r="C74" s="175">
        <v>497390000</v>
      </c>
      <c r="D74" s="175">
        <v>462932000</v>
      </c>
      <c r="E74" s="175">
        <v>462851000</v>
      </c>
      <c r="F74" s="176" t="s">
        <v>480</v>
      </c>
      <c r="G74" s="178">
        <v>44717</v>
      </c>
      <c r="H74" s="174" t="s">
        <v>481</v>
      </c>
      <c r="I74" s="175">
        <v>361000000</v>
      </c>
      <c r="J74" s="175">
        <v>101851000</v>
      </c>
      <c r="K74" s="176"/>
      <c r="L74" s="176"/>
      <c r="M74" s="176"/>
      <c r="N74" s="176"/>
      <c r="O74" s="175">
        <f t="shared" si="2"/>
        <v>34539000</v>
      </c>
      <c r="P74" s="177">
        <f t="shared" si="3"/>
        <v>81000</v>
      </c>
    </row>
    <row r="75" spans="1:16" ht="30" x14ac:dyDescent="0.25">
      <c r="A75" s="173">
        <v>72</v>
      </c>
      <c r="B75" s="174" t="s">
        <v>482</v>
      </c>
      <c r="C75" s="175">
        <v>419511000</v>
      </c>
      <c r="D75" s="175">
        <v>398897000</v>
      </c>
      <c r="E75" s="175">
        <v>394747000</v>
      </c>
      <c r="F75" s="176" t="s">
        <v>483</v>
      </c>
      <c r="G75" s="178">
        <v>44176</v>
      </c>
      <c r="H75" s="174" t="s">
        <v>484</v>
      </c>
      <c r="I75" s="175">
        <v>317452000</v>
      </c>
      <c r="J75" s="175">
        <v>77295000</v>
      </c>
      <c r="K75" s="176"/>
      <c r="L75" s="176"/>
      <c r="M75" s="176"/>
      <c r="N75" s="176"/>
      <c r="O75" s="175">
        <f t="shared" si="2"/>
        <v>24764000</v>
      </c>
      <c r="P75" s="177">
        <f t="shared" si="3"/>
        <v>4150000</v>
      </c>
    </row>
    <row r="76" spans="1:16" ht="30" x14ac:dyDescent="0.25">
      <c r="A76" s="173">
        <v>73</v>
      </c>
      <c r="B76" s="174" t="s">
        <v>485</v>
      </c>
      <c r="C76" s="175">
        <v>729225000</v>
      </c>
      <c r="D76" s="175">
        <v>583109000</v>
      </c>
      <c r="E76" s="175">
        <v>581132000</v>
      </c>
      <c r="F76" s="178">
        <v>44419</v>
      </c>
      <c r="G76" s="176" t="s">
        <v>393</v>
      </c>
      <c r="H76" s="174" t="s">
        <v>486</v>
      </c>
      <c r="I76" s="175">
        <v>0</v>
      </c>
      <c r="J76" s="175">
        <v>581132000</v>
      </c>
      <c r="K76" s="175">
        <v>133285000</v>
      </c>
      <c r="L76" s="176"/>
      <c r="M76" s="176"/>
      <c r="N76" s="176"/>
      <c r="O76" s="175">
        <f t="shared" si="2"/>
        <v>148093000</v>
      </c>
      <c r="P76" s="177">
        <f t="shared" si="3"/>
        <v>1977000</v>
      </c>
    </row>
    <row r="77" spans="1:16" ht="45" x14ac:dyDescent="0.25">
      <c r="A77" s="173">
        <v>74</v>
      </c>
      <c r="B77" s="174" t="s">
        <v>487</v>
      </c>
      <c r="C77" s="175">
        <v>148411000</v>
      </c>
      <c r="D77" s="175">
        <v>140724000</v>
      </c>
      <c r="E77" s="175">
        <v>140724000</v>
      </c>
      <c r="F77" s="178">
        <v>44506</v>
      </c>
      <c r="G77" s="178">
        <v>44507</v>
      </c>
      <c r="H77" s="174" t="s">
        <v>488</v>
      </c>
      <c r="I77" s="175">
        <v>99700000</v>
      </c>
      <c r="J77" s="175">
        <v>41024000</v>
      </c>
      <c r="K77" s="175">
        <v>30591000</v>
      </c>
      <c r="L77" s="176"/>
      <c r="M77" s="176"/>
      <c r="N77" s="176"/>
      <c r="O77" s="175">
        <f t="shared" si="2"/>
        <v>7687000</v>
      </c>
      <c r="P77" s="191">
        <f t="shared" si="3"/>
        <v>0</v>
      </c>
    </row>
    <row r="78" spans="1:16" ht="60" x14ac:dyDescent="0.25">
      <c r="A78" s="173">
        <v>75</v>
      </c>
      <c r="B78" s="174" t="s">
        <v>489</v>
      </c>
      <c r="C78" s="175">
        <v>9591000000</v>
      </c>
      <c r="D78" s="175">
        <v>9108585000</v>
      </c>
      <c r="E78" s="175">
        <v>9108585000</v>
      </c>
      <c r="F78" s="176" t="s">
        <v>490</v>
      </c>
      <c r="G78" s="176" t="s">
        <v>491</v>
      </c>
      <c r="H78" s="174" t="s">
        <v>492</v>
      </c>
      <c r="I78" s="175">
        <v>9000000000</v>
      </c>
      <c r="J78" s="175">
        <v>108585000</v>
      </c>
      <c r="K78" s="176"/>
      <c r="L78" s="176"/>
      <c r="M78" s="176"/>
      <c r="N78" s="176"/>
      <c r="O78" s="175">
        <f t="shared" si="2"/>
        <v>482415000</v>
      </c>
      <c r="P78" s="191">
        <f t="shared" si="3"/>
        <v>0</v>
      </c>
    </row>
    <row r="79" spans="1:16" ht="45" x14ac:dyDescent="0.25">
      <c r="A79" s="173">
        <v>76</v>
      </c>
      <c r="B79" s="174" t="s">
        <v>493</v>
      </c>
      <c r="C79" s="175">
        <v>168495000</v>
      </c>
      <c r="D79" s="175">
        <f>+E79</f>
        <v>39419000</v>
      </c>
      <c r="E79" s="175">
        <v>39419000</v>
      </c>
      <c r="F79" s="176" t="s">
        <v>494</v>
      </c>
      <c r="G79" s="176" t="s">
        <v>495</v>
      </c>
      <c r="H79" s="174" t="s">
        <v>496</v>
      </c>
      <c r="I79" s="175">
        <v>0</v>
      </c>
      <c r="J79" s="175">
        <f>+E79</f>
        <v>39419000</v>
      </c>
      <c r="K79" s="175">
        <v>22460000</v>
      </c>
      <c r="L79" s="176"/>
      <c r="M79" s="176"/>
      <c r="N79" s="176"/>
      <c r="O79" s="175">
        <f t="shared" si="2"/>
        <v>129076000</v>
      </c>
      <c r="P79" s="191">
        <f t="shared" si="3"/>
        <v>0</v>
      </c>
    </row>
    <row r="80" spans="1:16" ht="30" x14ac:dyDescent="0.25">
      <c r="A80" s="173">
        <v>77</v>
      </c>
      <c r="B80" s="174" t="s">
        <v>497</v>
      </c>
      <c r="C80" s="175">
        <v>1337946000</v>
      </c>
      <c r="D80" s="175">
        <v>1018250853</v>
      </c>
      <c r="E80" s="175">
        <v>995753000</v>
      </c>
      <c r="F80" s="176" t="s">
        <v>398</v>
      </c>
      <c r="G80" s="176" t="s">
        <v>393</v>
      </c>
      <c r="H80" s="174" t="s">
        <v>498</v>
      </c>
      <c r="I80" s="175">
        <v>350503500</v>
      </c>
      <c r="J80" s="175">
        <v>645249500</v>
      </c>
      <c r="K80" s="175">
        <v>207828000</v>
      </c>
      <c r="L80" s="176"/>
      <c r="M80" s="176"/>
      <c r="N80" s="176"/>
      <c r="O80" s="175">
        <f t="shared" si="2"/>
        <v>342193000</v>
      </c>
      <c r="P80" s="177">
        <f t="shared" si="3"/>
        <v>22497853</v>
      </c>
    </row>
    <row r="81" spans="1:16" ht="45" x14ac:dyDescent="0.25">
      <c r="A81" s="173">
        <v>78</v>
      </c>
      <c r="B81" s="174" t="s">
        <v>499</v>
      </c>
      <c r="C81" s="175">
        <v>1376494000</v>
      </c>
      <c r="D81" s="175">
        <f>+E81</f>
        <v>1044227000</v>
      </c>
      <c r="E81" s="175">
        <v>1044227000</v>
      </c>
      <c r="F81" s="176" t="s">
        <v>398</v>
      </c>
      <c r="G81" s="176" t="s">
        <v>393</v>
      </c>
      <c r="H81" s="174" t="s">
        <v>500</v>
      </c>
      <c r="I81" s="175">
        <v>376037000</v>
      </c>
      <c r="J81" s="175">
        <v>668190000</v>
      </c>
      <c r="K81" s="175">
        <v>187428000</v>
      </c>
      <c r="L81" s="176"/>
      <c r="M81" s="176"/>
      <c r="N81" s="176"/>
      <c r="O81" s="175">
        <f t="shared" si="2"/>
        <v>332267000</v>
      </c>
      <c r="P81" s="191">
        <f t="shared" si="3"/>
        <v>0</v>
      </c>
    </row>
    <row r="82" spans="1:16" ht="45" x14ac:dyDescent="0.25">
      <c r="A82" s="173">
        <v>79</v>
      </c>
      <c r="B82" s="174" t="s">
        <v>501</v>
      </c>
      <c r="C82" s="175">
        <v>134555000</v>
      </c>
      <c r="D82" s="175">
        <v>110076000</v>
      </c>
      <c r="E82" s="175">
        <v>103624000</v>
      </c>
      <c r="F82" s="178">
        <v>44387</v>
      </c>
      <c r="G82" s="178">
        <v>44388</v>
      </c>
      <c r="H82" s="174" t="s">
        <v>502</v>
      </c>
      <c r="I82" s="175">
        <v>0</v>
      </c>
      <c r="J82" s="175">
        <f>+E82-I82</f>
        <v>103624000</v>
      </c>
      <c r="K82" s="175">
        <v>31454000</v>
      </c>
      <c r="L82" s="176"/>
      <c r="M82" s="176"/>
      <c r="N82" s="176"/>
      <c r="O82" s="175">
        <f t="shared" si="2"/>
        <v>30931000</v>
      </c>
      <c r="P82" s="177">
        <f t="shared" si="3"/>
        <v>6452000</v>
      </c>
    </row>
    <row r="83" spans="1:16" ht="30" x14ac:dyDescent="0.25">
      <c r="A83" s="173">
        <v>80</v>
      </c>
      <c r="B83" s="174" t="s">
        <v>503</v>
      </c>
      <c r="C83" s="175">
        <v>962909000</v>
      </c>
      <c r="D83" s="175">
        <f>+E83</f>
        <v>836006000</v>
      </c>
      <c r="E83" s="175">
        <v>836006000</v>
      </c>
      <c r="F83" s="178">
        <v>44815</v>
      </c>
      <c r="G83" s="176" t="s">
        <v>504</v>
      </c>
      <c r="H83" s="174" t="s">
        <v>505</v>
      </c>
      <c r="I83" s="175">
        <v>225660000</v>
      </c>
      <c r="J83" s="175">
        <v>610346000</v>
      </c>
      <c r="K83" s="176"/>
      <c r="L83" s="176"/>
      <c r="M83" s="176"/>
      <c r="N83" s="176"/>
      <c r="O83" s="175">
        <f t="shared" si="2"/>
        <v>126903000</v>
      </c>
      <c r="P83" s="191">
        <f t="shared" si="3"/>
        <v>0</v>
      </c>
    </row>
    <row r="84" spans="1:16" ht="45" x14ac:dyDescent="0.25">
      <c r="A84" s="173">
        <v>81</v>
      </c>
      <c r="B84" s="174" t="s">
        <v>506</v>
      </c>
      <c r="C84" s="175">
        <v>10200000000</v>
      </c>
      <c r="D84" s="175">
        <v>9729763000</v>
      </c>
      <c r="E84" s="175">
        <v>9625281000</v>
      </c>
      <c r="F84" s="178">
        <v>44206</v>
      </c>
      <c r="G84" s="176" t="s">
        <v>507</v>
      </c>
      <c r="H84" s="174" t="s">
        <v>508</v>
      </c>
      <c r="I84" s="175">
        <v>7909458000</v>
      </c>
      <c r="J84" s="175">
        <v>1715823000</v>
      </c>
      <c r="K84" s="176"/>
      <c r="L84" s="176"/>
      <c r="M84" s="176"/>
      <c r="N84" s="176"/>
      <c r="O84" s="175">
        <f t="shared" si="2"/>
        <v>574719000</v>
      </c>
      <c r="P84" s="177">
        <f t="shared" si="3"/>
        <v>104482000</v>
      </c>
    </row>
    <row r="85" spans="1:16" ht="45" x14ac:dyDescent="0.25">
      <c r="A85" s="173">
        <v>82</v>
      </c>
      <c r="B85" s="174" t="s">
        <v>509</v>
      </c>
      <c r="C85" s="175">
        <v>43701000</v>
      </c>
      <c r="D85" s="175">
        <f>+E85</f>
        <v>34764000</v>
      </c>
      <c r="E85" s="175">
        <v>34764000</v>
      </c>
      <c r="F85" s="176" t="s">
        <v>510</v>
      </c>
      <c r="G85" s="176" t="s">
        <v>511</v>
      </c>
      <c r="H85" s="174" t="s">
        <v>512</v>
      </c>
      <c r="I85" s="175">
        <v>0</v>
      </c>
      <c r="J85" s="175">
        <f>+E85</f>
        <v>34764000</v>
      </c>
      <c r="K85" s="175">
        <v>19940000</v>
      </c>
      <c r="L85" s="176"/>
      <c r="M85" s="176"/>
      <c r="N85" s="176"/>
      <c r="O85" s="175">
        <f t="shared" si="2"/>
        <v>8937000</v>
      </c>
      <c r="P85" s="191">
        <f t="shared" si="3"/>
        <v>0</v>
      </c>
    </row>
    <row r="86" spans="1:16" ht="45" x14ac:dyDescent="0.25">
      <c r="A86" s="173">
        <v>83</v>
      </c>
      <c r="B86" s="174" t="s">
        <v>513</v>
      </c>
      <c r="C86" s="175">
        <v>47000000</v>
      </c>
      <c r="D86" s="175">
        <f>+E86</f>
        <v>38792000</v>
      </c>
      <c r="E86" s="175">
        <v>38792000</v>
      </c>
      <c r="F86" s="178">
        <v>44106</v>
      </c>
      <c r="G86" s="178">
        <v>44107</v>
      </c>
      <c r="H86" s="174" t="s">
        <v>514</v>
      </c>
      <c r="I86" s="175">
        <v>0</v>
      </c>
      <c r="J86" s="175">
        <v>38792000</v>
      </c>
      <c r="K86" s="175">
        <v>21721000</v>
      </c>
      <c r="L86" s="176"/>
      <c r="M86" s="176"/>
      <c r="N86" s="176"/>
      <c r="O86" s="175">
        <f t="shared" si="2"/>
        <v>8208000</v>
      </c>
      <c r="P86" s="191">
        <f t="shared" si="3"/>
        <v>0</v>
      </c>
    </row>
    <row r="87" spans="1:16" ht="45.95" customHeight="1" x14ac:dyDescent="0.25">
      <c r="A87" s="173">
        <v>84</v>
      </c>
      <c r="B87" s="174" t="s">
        <v>515</v>
      </c>
      <c r="C87" s="175">
        <v>4634833000</v>
      </c>
      <c r="D87" s="175">
        <v>4201294000</v>
      </c>
      <c r="E87" s="175">
        <v>4162892000</v>
      </c>
      <c r="F87" s="178">
        <v>44206</v>
      </c>
      <c r="G87" s="176" t="s">
        <v>516</v>
      </c>
      <c r="H87" s="174" t="s">
        <v>517</v>
      </c>
      <c r="I87" s="175">
        <v>3100000000</v>
      </c>
      <c r="J87" s="175">
        <v>1062892000</v>
      </c>
      <c r="K87" s="176"/>
      <c r="L87" s="176"/>
      <c r="M87" s="176"/>
      <c r="N87" s="176"/>
      <c r="O87" s="175">
        <f t="shared" si="2"/>
        <v>471941000</v>
      </c>
      <c r="P87" s="177">
        <f t="shared" si="3"/>
        <v>38402000</v>
      </c>
    </row>
    <row r="88" spans="1:16" ht="45" x14ac:dyDescent="0.25">
      <c r="A88" s="173">
        <v>85</v>
      </c>
      <c r="B88" s="174" t="s">
        <v>518</v>
      </c>
      <c r="C88" s="175">
        <v>13561107000</v>
      </c>
      <c r="D88" s="175">
        <v>12736859000</v>
      </c>
      <c r="E88" s="175">
        <v>12705614000</v>
      </c>
      <c r="F88" s="176" t="s">
        <v>519</v>
      </c>
      <c r="G88" s="176" t="s">
        <v>434</v>
      </c>
      <c r="H88" s="174" t="s">
        <v>520</v>
      </c>
      <c r="I88" s="175">
        <v>12386725000</v>
      </c>
      <c r="J88" s="175">
        <v>334050000</v>
      </c>
      <c r="K88" s="176"/>
      <c r="L88" s="176"/>
      <c r="M88" s="176"/>
      <c r="N88" s="176"/>
      <c r="O88" s="175">
        <f t="shared" si="2"/>
        <v>855493000</v>
      </c>
      <c r="P88" s="177">
        <f t="shared" si="3"/>
        <v>31245000</v>
      </c>
    </row>
    <row r="89" spans="1:16" ht="30" x14ac:dyDescent="0.25">
      <c r="A89" s="173">
        <v>86</v>
      </c>
      <c r="B89" s="174" t="s">
        <v>521</v>
      </c>
      <c r="C89" s="175">
        <v>572083000</v>
      </c>
      <c r="D89" s="175">
        <v>409847000</v>
      </c>
      <c r="E89" s="175">
        <v>402277000</v>
      </c>
      <c r="F89" s="178">
        <v>43840</v>
      </c>
      <c r="G89" s="178">
        <v>43841</v>
      </c>
      <c r="H89" s="174" t="s">
        <v>522</v>
      </c>
      <c r="I89" s="175">
        <v>17193000</v>
      </c>
      <c r="J89" s="175">
        <v>385084000</v>
      </c>
      <c r="K89" s="175">
        <v>203092000</v>
      </c>
      <c r="L89" s="176"/>
      <c r="M89" s="176"/>
      <c r="N89" s="176"/>
      <c r="O89" s="175">
        <f t="shared" si="2"/>
        <v>169806000</v>
      </c>
      <c r="P89" s="177">
        <f t="shared" si="3"/>
        <v>7570000</v>
      </c>
    </row>
    <row r="90" spans="1:16" ht="60" x14ac:dyDescent="0.25">
      <c r="A90" s="173">
        <v>87</v>
      </c>
      <c r="B90" s="174" t="s">
        <v>523</v>
      </c>
      <c r="C90" s="175">
        <v>14702069000</v>
      </c>
      <c r="D90" s="175">
        <v>13893235000</v>
      </c>
      <c r="E90" s="175">
        <v>13841574000</v>
      </c>
      <c r="F90" s="176" t="s">
        <v>524</v>
      </c>
      <c r="G90" s="176" t="s">
        <v>525</v>
      </c>
      <c r="H90" s="174" t="s">
        <v>526</v>
      </c>
      <c r="I90" s="175">
        <v>13495000000</v>
      </c>
      <c r="J90" s="175">
        <v>350402000</v>
      </c>
      <c r="K90" s="176"/>
      <c r="L90" s="176"/>
      <c r="M90" s="176"/>
      <c r="N90" s="176"/>
      <c r="O90" s="175">
        <f t="shared" si="2"/>
        <v>860495000</v>
      </c>
      <c r="P90" s="177">
        <f t="shared" si="3"/>
        <v>51661000</v>
      </c>
    </row>
    <row r="91" spans="1:16" ht="30" x14ac:dyDescent="0.25">
      <c r="A91" s="173">
        <v>88</v>
      </c>
      <c r="B91" s="174" t="s">
        <v>527</v>
      </c>
      <c r="C91" s="175">
        <v>1030875000</v>
      </c>
      <c r="D91" s="175">
        <v>978503000</v>
      </c>
      <c r="E91" s="175">
        <v>969331000</v>
      </c>
      <c r="F91" s="178">
        <v>45078</v>
      </c>
      <c r="G91" s="176" t="s">
        <v>528</v>
      </c>
      <c r="H91" s="174" t="s">
        <v>529</v>
      </c>
      <c r="I91" s="175">
        <v>880646200</v>
      </c>
      <c r="J91" s="175">
        <v>88684800</v>
      </c>
      <c r="K91" s="176"/>
      <c r="L91" s="176"/>
      <c r="M91" s="176"/>
      <c r="N91" s="176"/>
      <c r="O91" s="175">
        <f t="shared" si="2"/>
        <v>61544000</v>
      </c>
      <c r="P91" s="177">
        <f t="shared" si="3"/>
        <v>9172000</v>
      </c>
    </row>
    <row r="92" spans="1:16" ht="45" x14ac:dyDescent="0.25">
      <c r="A92" s="173">
        <v>89</v>
      </c>
      <c r="B92" s="174" t="s">
        <v>530</v>
      </c>
      <c r="C92" s="175">
        <v>968709000</v>
      </c>
      <c r="D92" s="175">
        <v>650923710</v>
      </c>
      <c r="E92" s="175">
        <v>650923710</v>
      </c>
      <c r="F92" s="178">
        <v>44476</v>
      </c>
      <c r="G92" s="178">
        <v>44478</v>
      </c>
      <c r="H92" s="174" t="s">
        <v>531</v>
      </c>
      <c r="I92" s="175">
        <v>274983262</v>
      </c>
      <c r="J92" s="175">
        <v>375940448</v>
      </c>
      <c r="K92" s="175">
        <v>134294000</v>
      </c>
      <c r="L92" s="176"/>
      <c r="M92" s="176"/>
      <c r="N92" s="176"/>
      <c r="O92" s="175">
        <f t="shared" si="2"/>
        <v>317785290</v>
      </c>
      <c r="P92" s="191">
        <f t="shared" si="3"/>
        <v>0</v>
      </c>
    </row>
    <row r="93" spans="1:16" ht="45" x14ac:dyDescent="0.25">
      <c r="A93" s="173">
        <v>90</v>
      </c>
      <c r="B93" s="174" t="s">
        <v>532</v>
      </c>
      <c r="C93" s="175">
        <v>324698622</v>
      </c>
      <c r="D93" s="175">
        <f>+E93</f>
        <v>308673622</v>
      </c>
      <c r="E93" s="175">
        <v>308673622</v>
      </c>
      <c r="F93" s="176" t="s">
        <v>533</v>
      </c>
      <c r="G93" s="176" t="s">
        <v>534</v>
      </c>
      <c r="H93" s="174" t="s">
        <v>535</v>
      </c>
      <c r="I93" s="175">
        <v>308673622</v>
      </c>
      <c r="J93" s="176"/>
      <c r="K93" s="176"/>
      <c r="L93" s="176"/>
      <c r="M93" s="176"/>
      <c r="N93" s="176"/>
      <c r="O93" s="175">
        <f t="shared" si="2"/>
        <v>16025000</v>
      </c>
      <c r="P93" s="191">
        <f t="shared" si="3"/>
        <v>0</v>
      </c>
    </row>
    <row r="94" spans="1:16" ht="30" x14ac:dyDescent="0.25">
      <c r="A94" s="173">
        <v>91</v>
      </c>
      <c r="B94" s="174" t="s">
        <v>536</v>
      </c>
      <c r="C94" s="175">
        <v>344703000</v>
      </c>
      <c r="D94" s="175">
        <v>266910000</v>
      </c>
      <c r="E94" s="175">
        <v>265024000</v>
      </c>
      <c r="F94" s="178">
        <v>44204</v>
      </c>
      <c r="G94" s="178">
        <v>44358</v>
      </c>
      <c r="H94" s="174" t="s">
        <v>537</v>
      </c>
      <c r="I94" s="175">
        <v>194756000</v>
      </c>
      <c r="J94" s="175">
        <v>70268000</v>
      </c>
      <c r="K94" s="175">
        <v>75359000</v>
      </c>
      <c r="L94" s="176"/>
      <c r="M94" s="176"/>
      <c r="N94" s="176"/>
      <c r="O94" s="175">
        <f t="shared" si="2"/>
        <v>79679000</v>
      </c>
      <c r="P94" s="177">
        <f t="shared" si="3"/>
        <v>1886000</v>
      </c>
    </row>
    <row r="95" spans="1:16" ht="60" x14ac:dyDescent="0.25">
      <c r="A95" s="173">
        <v>92</v>
      </c>
      <c r="B95" s="174" t="s">
        <v>538</v>
      </c>
      <c r="C95" s="175">
        <v>8799000000</v>
      </c>
      <c r="D95" s="175">
        <v>7675870000</v>
      </c>
      <c r="E95" s="175">
        <v>7674721000</v>
      </c>
      <c r="F95" s="176" t="s">
        <v>525</v>
      </c>
      <c r="G95" s="176" t="s">
        <v>539</v>
      </c>
      <c r="H95" s="174" t="s">
        <v>540</v>
      </c>
      <c r="I95" s="175">
        <v>7500000000</v>
      </c>
      <c r="J95" s="175">
        <v>174721000</v>
      </c>
      <c r="K95" s="176"/>
      <c r="L95" s="176"/>
      <c r="M95" s="176"/>
      <c r="N95" s="176"/>
      <c r="O95" s="175">
        <f t="shared" si="2"/>
        <v>1124279000</v>
      </c>
      <c r="P95" s="177">
        <f t="shared" si="3"/>
        <v>1149000</v>
      </c>
    </row>
    <row r="96" spans="1:16" ht="60" x14ac:dyDescent="0.25">
      <c r="A96" s="173">
        <v>93</v>
      </c>
      <c r="B96" s="174" t="s">
        <v>541</v>
      </c>
      <c r="C96" s="175">
        <v>9098000000</v>
      </c>
      <c r="D96" s="175">
        <v>8269292000</v>
      </c>
      <c r="E96" s="175">
        <v>8266767000</v>
      </c>
      <c r="F96" s="176" t="s">
        <v>525</v>
      </c>
      <c r="G96" s="176" t="s">
        <v>539</v>
      </c>
      <c r="H96" s="184" t="s">
        <v>542</v>
      </c>
      <c r="I96" s="175">
        <v>8000000000</v>
      </c>
      <c r="J96" s="175">
        <f>+E96-I96</f>
        <v>266767000</v>
      </c>
      <c r="K96" s="176"/>
      <c r="L96" s="176"/>
      <c r="M96" s="176"/>
      <c r="N96" s="176"/>
      <c r="O96" s="175">
        <f t="shared" si="2"/>
        <v>831233000</v>
      </c>
      <c r="P96" s="177">
        <f t="shared" si="3"/>
        <v>2525000</v>
      </c>
    </row>
    <row r="97" spans="1:16" ht="45" x14ac:dyDescent="0.25">
      <c r="A97" s="173">
        <v>94</v>
      </c>
      <c r="B97" s="174" t="s">
        <v>543</v>
      </c>
      <c r="C97" s="175">
        <v>7527783000</v>
      </c>
      <c r="D97" s="175">
        <v>7025214000</v>
      </c>
      <c r="E97" s="175">
        <v>6974709000</v>
      </c>
      <c r="F97" s="176" t="s">
        <v>544</v>
      </c>
      <c r="G97" s="178">
        <v>44480</v>
      </c>
      <c r="H97" s="174" t="s">
        <v>545</v>
      </c>
      <c r="I97" s="175">
        <v>5999285000</v>
      </c>
      <c r="J97" s="175">
        <v>975424000</v>
      </c>
      <c r="K97" s="176"/>
      <c r="L97" s="176"/>
      <c r="M97" s="176"/>
      <c r="N97" s="176"/>
      <c r="O97" s="175">
        <f t="shared" si="2"/>
        <v>553074000</v>
      </c>
      <c r="P97" s="177">
        <f t="shared" si="3"/>
        <v>50505000</v>
      </c>
    </row>
    <row r="98" spans="1:16" ht="45" x14ac:dyDescent="0.25">
      <c r="A98" s="173">
        <v>95</v>
      </c>
      <c r="B98" s="174" t="s">
        <v>546</v>
      </c>
      <c r="C98" s="175">
        <v>985594000</v>
      </c>
      <c r="D98" s="175">
        <v>897253000</v>
      </c>
      <c r="E98" s="175">
        <v>895873000</v>
      </c>
      <c r="F98" s="176" t="s">
        <v>547</v>
      </c>
      <c r="G98" s="176" t="s">
        <v>548</v>
      </c>
      <c r="H98" s="174" t="s">
        <v>549</v>
      </c>
      <c r="I98" s="175">
        <v>500000000</v>
      </c>
      <c r="J98" s="175">
        <v>395873000</v>
      </c>
      <c r="K98" s="176"/>
      <c r="L98" s="176"/>
      <c r="M98" s="176"/>
      <c r="N98" s="176"/>
      <c r="O98" s="175">
        <f t="shared" si="2"/>
        <v>89721000</v>
      </c>
      <c r="P98" s="177">
        <f t="shared" si="3"/>
        <v>1380000</v>
      </c>
    </row>
    <row r="99" spans="1:16" ht="60" x14ac:dyDescent="0.25">
      <c r="A99" s="173">
        <v>96</v>
      </c>
      <c r="B99" s="174" t="s">
        <v>550</v>
      </c>
      <c r="C99" s="175">
        <v>498393000</v>
      </c>
      <c r="D99" s="175">
        <v>464544194</v>
      </c>
      <c r="E99" s="175">
        <v>463533000</v>
      </c>
      <c r="F99" s="176" t="s">
        <v>551</v>
      </c>
      <c r="G99" s="176" t="s">
        <v>552</v>
      </c>
      <c r="H99" s="174" t="s">
        <v>553</v>
      </c>
      <c r="I99" s="175">
        <v>337187000</v>
      </c>
      <c r="J99" s="175">
        <v>126346000</v>
      </c>
      <c r="K99" s="176"/>
      <c r="L99" s="176"/>
      <c r="M99" s="176"/>
      <c r="N99" s="176"/>
      <c r="O99" s="175">
        <f t="shared" si="2"/>
        <v>34860000</v>
      </c>
      <c r="P99" s="177">
        <f t="shared" si="3"/>
        <v>1011194</v>
      </c>
    </row>
    <row r="100" spans="1:16" ht="30" x14ac:dyDescent="0.25">
      <c r="A100" s="173">
        <v>97</v>
      </c>
      <c r="B100" s="174" t="s">
        <v>554</v>
      </c>
      <c r="C100" s="175">
        <v>3700000000</v>
      </c>
      <c r="D100" s="175">
        <v>3542289745</v>
      </c>
      <c r="E100" s="175">
        <v>3536956000</v>
      </c>
      <c r="F100" s="178">
        <v>44843</v>
      </c>
      <c r="G100" s="178">
        <v>44846</v>
      </c>
      <c r="H100" s="174" t="s">
        <v>555</v>
      </c>
      <c r="I100" s="175">
        <v>3200000000</v>
      </c>
      <c r="J100" s="175">
        <v>336956000</v>
      </c>
      <c r="K100" s="176"/>
      <c r="L100" s="176"/>
      <c r="M100" s="176"/>
      <c r="N100" s="176"/>
      <c r="O100" s="175">
        <f t="shared" si="2"/>
        <v>163044000</v>
      </c>
      <c r="P100" s="177">
        <f t="shared" si="3"/>
        <v>5333745</v>
      </c>
    </row>
    <row r="101" spans="1:16" ht="45" x14ac:dyDescent="0.25">
      <c r="A101" s="173">
        <v>98</v>
      </c>
      <c r="B101" s="174" t="s">
        <v>556</v>
      </c>
      <c r="C101" s="175">
        <v>111288000</v>
      </c>
      <c r="D101" s="175">
        <v>65941000</v>
      </c>
      <c r="E101" s="175">
        <v>63322000</v>
      </c>
      <c r="F101" s="176" t="s">
        <v>428</v>
      </c>
      <c r="G101" s="176" t="s">
        <v>557</v>
      </c>
      <c r="H101" s="174" t="s">
        <v>558</v>
      </c>
      <c r="I101" s="176"/>
      <c r="J101" s="175">
        <v>63322000</v>
      </c>
      <c r="K101" s="175">
        <v>12300000</v>
      </c>
      <c r="L101" s="176"/>
      <c r="M101" s="176"/>
      <c r="N101" s="176"/>
      <c r="O101" s="175">
        <f t="shared" si="2"/>
        <v>47966000</v>
      </c>
      <c r="P101" s="177">
        <f t="shared" si="3"/>
        <v>2619000</v>
      </c>
    </row>
    <row r="102" spans="1:16" ht="45" x14ac:dyDescent="0.25">
      <c r="A102" s="173">
        <v>99</v>
      </c>
      <c r="B102" s="174" t="s">
        <v>559</v>
      </c>
      <c r="C102" s="175">
        <v>342085000</v>
      </c>
      <c r="D102" s="175">
        <v>197779832</v>
      </c>
      <c r="E102" s="175">
        <v>148176000</v>
      </c>
      <c r="F102" s="176" t="s">
        <v>560</v>
      </c>
      <c r="G102" s="176" t="s">
        <v>561</v>
      </c>
      <c r="H102" s="174" t="s">
        <v>562</v>
      </c>
      <c r="I102" s="176"/>
      <c r="J102" s="175">
        <v>148176000</v>
      </c>
      <c r="K102" s="175">
        <v>63913000</v>
      </c>
      <c r="L102" s="176"/>
      <c r="M102" s="176"/>
      <c r="N102" s="176"/>
      <c r="O102" s="175">
        <f t="shared" si="2"/>
        <v>193909000</v>
      </c>
      <c r="P102" s="177">
        <f t="shared" si="3"/>
        <v>49603832</v>
      </c>
    </row>
    <row r="103" spans="1:16" ht="45" x14ac:dyDescent="0.25">
      <c r="A103" s="173">
        <v>100</v>
      </c>
      <c r="B103" s="174" t="s">
        <v>563</v>
      </c>
      <c r="C103" s="175">
        <v>250737000</v>
      </c>
      <c r="D103" s="175">
        <v>135676000</v>
      </c>
      <c r="E103" s="175">
        <v>85559000</v>
      </c>
      <c r="F103" s="176" t="s">
        <v>428</v>
      </c>
      <c r="G103" s="176" t="s">
        <v>557</v>
      </c>
      <c r="H103" s="174" t="s">
        <v>564</v>
      </c>
      <c r="I103" s="176"/>
      <c r="J103" s="175">
        <v>85559000</v>
      </c>
      <c r="K103" s="175">
        <v>19721000</v>
      </c>
      <c r="L103" s="176"/>
      <c r="M103" s="176"/>
      <c r="N103" s="176"/>
      <c r="O103" s="175">
        <f t="shared" si="2"/>
        <v>165178000</v>
      </c>
      <c r="P103" s="177">
        <f t="shared" si="3"/>
        <v>50117000</v>
      </c>
    </row>
    <row r="104" spans="1:16" ht="45" x14ac:dyDescent="0.25">
      <c r="A104" s="173">
        <v>101</v>
      </c>
      <c r="B104" s="174" t="s">
        <v>565</v>
      </c>
      <c r="C104" s="175">
        <v>1051524000</v>
      </c>
      <c r="D104" s="175">
        <v>603983000</v>
      </c>
      <c r="E104" s="175">
        <v>592251000</v>
      </c>
      <c r="F104" s="178">
        <v>44842</v>
      </c>
      <c r="G104" s="176" t="s">
        <v>566</v>
      </c>
      <c r="H104" s="174" t="s">
        <v>567</v>
      </c>
      <c r="I104" s="175">
        <v>166210000</v>
      </c>
      <c r="J104" s="175">
        <v>426041000</v>
      </c>
      <c r="K104" s="175">
        <v>95416000</v>
      </c>
      <c r="L104" s="176"/>
      <c r="M104" s="176"/>
      <c r="N104" s="176"/>
      <c r="O104" s="175">
        <f t="shared" si="2"/>
        <v>459273000</v>
      </c>
      <c r="P104" s="177">
        <f t="shared" si="3"/>
        <v>11732000</v>
      </c>
    </row>
    <row r="105" spans="1:16" ht="45" x14ac:dyDescent="0.25">
      <c r="A105" s="173">
        <v>102</v>
      </c>
      <c r="B105" s="174" t="s">
        <v>568</v>
      </c>
      <c r="C105" s="175">
        <v>2017312000</v>
      </c>
      <c r="D105" s="175">
        <v>1409372000</v>
      </c>
      <c r="E105" s="175">
        <v>1391842000</v>
      </c>
      <c r="F105" s="178">
        <v>44842</v>
      </c>
      <c r="G105" s="176" t="s">
        <v>566</v>
      </c>
      <c r="H105" s="174" t="s">
        <v>569</v>
      </c>
      <c r="I105" s="175">
        <v>409055000</v>
      </c>
      <c r="J105" s="175">
        <v>982787000</v>
      </c>
      <c r="K105" s="175">
        <v>303168000</v>
      </c>
      <c r="L105" s="176"/>
      <c r="M105" s="176"/>
      <c r="N105" s="176"/>
      <c r="O105" s="175">
        <f t="shared" si="2"/>
        <v>625470000</v>
      </c>
      <c r="P105" s="177">
        <f t="shared" si="3"/>
        <v>17530000</v>
      </c>
    </row>
    <row r="106" spans="1:16" ht="45" x14ac:dyDescent="0.25">
      <c r="A106" s="173">
        <v>103</v>
      </c>
      <c r="B106" s="174" t="s">
        <v>570</v>
      </c>
      <c r="C106" s="175">
        <v>375723000</v>
      </c>
      <c r="D106" s="175">
        <v>230345000</v>
      </c>
      <c r="E106" s="175">
        <v>215148000</v>
      </c>
      <c r="F106" s="178">
        <v>44781</v>
      </c>
      <c r="G106" s="178">
        <v>44782</v>
      </c>
      <c r="H106" s="174" t="s">
        <v>571</v>
      </c>
      <c r="I106" s="176"/>
      <c r="J106" s="175">
        <v>215148000</v>
      </c>
      <c r="K106" s="175">
        <v>100605000</v>
      </c>
      <c r="L106" s="176"/>
      <c r="M106" s="176"/>
      <c r="N106" s="176"/>
      <c r="O106" s="175">
        <f t="shared" si="2"/>
        <v>160575000</v>
      </c>
      <c r="P106" s="177">
        <f t="shared" si="3"/>
        <v>15197000</v>
      </c>
    </row>
    <row r="107" spans="1:16" ht="38.450000000000003" customHeight="1" x14ac:dyDescent="0.25">
      <c r="A107" s="173">
        <v>104</v>
      </c>
      <c r="B107" s="174" t="s">
        <v>572</v>
      </c>
      <c r="C107" s="175">
        <v>387629000</v>
      </c>
      <c r="D107" s="175">
        <f>+E107</f>
        <v>377142000</v>
      </c>
      <c r="E107" s="175">
        <v>377142000</v>
      </c>
      <c r="F107" s="176" t="s">
        <v>573</v>
      </c>
      <c r="G107" s="176" t="s">
        <v>388</v>
      </c>
      <c r="H107" s="174" t="s">
        <v>574</v>
      </c>
      <c r="I107" s="175">
        <v>320000000</v>
      </c>
      <c r="J107" s="175">
        <v>57142000</v>
      </c>
      <c r="K107" s="176"/>
      <c r="L107" s="176"/>
      <c r="M107" s="176"/>
      <c r="N107" s="176"/>
      <c r="O107" s="175">
        <f t="shared" si="2"/>
        <v>10487000</v>
      </c>
      <c r="P107" s="177">
        <f t="shared" si="3"/>
        <v>0</v>
      </c>
    </row>
    <row r="108" spans="1:16" ht="45" x14ac:dyDescent="0.25">
      <c r="A108" s="173">
        <v>105</v>
      </c>
      <c r="B108" s="174" t="s">
        <v>575</v>
      </c>
      <c r="C108" s="175">
        <v>1083643000</v>
      </c>
      <c r="D108" s="175">
        <v>633635000</v>
      </c>
      <c r="E108" s="175">
        <v>604815000</v>
      </c>
      <c r="F108" s="176" t="s">
        <v>576</v>
      </c>
      <c r="G108" s="178">
        <v>44844</v>
      </c>
      <c r="H108" s="174" t="s">
        <v>577</v>
      </c>
      <c r="I108" s="175">
        <v>208734000</v>
      </c>
      <c r="J108" s="175">
        <v>396081000</v>
      </c>
      <c r="K108" s="175">
        <v>95033000</v>
      </c>
      <c r="L108" s="176"/>
      <c r="M108" s="176"/>
      <c r="N108" s="176"/>
      <c r="O108" s="175">
        <f t="shared" si="2"/>
        <v>478828000</v>
      </c>
      <c r="P108" s="177">
        <f t="shared" si="3"/>
        <v>28820000</v>
      </c>
    </row>
    <row r="109" spans="1:16" ht="60" customHeight="1" x14ac:dyDescent="0.25">
      <c r="A109" s="173">
        <v>106</v>
      </c>
      <c r="B109" s="174" t="s">
        <v>578</v>
      </c>
      <c r="C109" s="175">
        <v>644477000</v>
      </c>
      <c r="D109" s="175">
        <v>529089000</v>
      </c>
      <c r="E109" s="175">
        <v>478918000</v>
      </c>
      <c r="F109" s="178">
        <v>44842</v>
      </c>
      <c r="G109" s="176" t="s">
        <v>566</v>
      </c>
      <c r="H109" s="174" t="s">
        <v>579</v>
      </c>
      <c r="I109" s="175">
        <v>143584000</v>
      </c>
      <c r="J109" s="175">
        <v>335334000</v>
      </c>
      <c r="K109" s="175">
        <v>102728000</v>
      </c>
      <c r="L109" s="176"/>
      <c r="M109" s="176"/>
      <c r="N109" s="176"/>
      <c r="O109" s="175">
        <f t="shared" si="2"/>
        <v>165559000</v>
      </c>
      <c r="P109" s="177">
        <f t="shared" si="3"/>
        <v>50171000</v>
      </c>
    </row>
    <row r="110" spans="1:16" ht="45" x14ac:dyDescent="0.25">
      <c r="A110" s="173">
        <v>107</v>
      </c>
      <c r="B110" s="174" t="s">
        <v>580</v>
      </c>
      <c r="C110" s="175">
        <v>1368530000</v>
      </c>
      <c r="D110" s="175">
        <v>915380000</v>
      </c>
      <c r="E110" s="175">
        <v>845608000</v>
      </c>
      <c r="F110" s="176" t="s">
        <v>581</v>
      </c>
      <c r="G110" s="176" t="s">
        <v>582</v>
      </c>
      <c r="H110" s="174" t="s">
        <v>583</v>
      </c>
      <c r="I110" s="175">
        <v>361984000</v>
      </c>
      <c r="J110" s="175">
        <v>483624000</v>
      </c>
      <c r="K110" s="175">
        <v>95605500</v>
      </c>
      <c r="L110" s="176" t="s">
        <v>584</v>
      </c>
      <c r="M110" s="176"/>
      <c r="N110" s="176"/>
      <c r="O110" s="175">
        <f t="shared" si="2"/>
        <v>522922000</v>
      </c>
      <c r="P110" s="177">
        <f t="shared" si="3"/>
        <v>69772000</v>
      </c>
    </row>
    <row r="111" spans="1:16" ht="45" x14ac:dyDescent="0.25">
      <c r="A111" s="173">
        <v>108</v>
      </c>
      <c r="B111" s="174" t="s">
        <v>585</v>
      </c>
      <c r="C111" s="175">
        <v>1868299000</v>
      </c>
      <c r="D111" s="175">
        <v>1516694000</v>
      </c>
      <c r="E111" s="175">
        <v>1381780000</v>
      </c>
      <c r="F111" s="178">
        <v>44842</v>
      </c>
      <c r="G111" s="176" t="s">
        <v>586</v>
      </c>
      <c r="H111" s="174" t="s">
        <v>587</v>
      </c>
      <c r="I111" s="175">
        <v>417375000</v>
      </c>
      <c r="J111" s="175">
        <v>964405000</v>
      </c>
      <c r="K111" s="175">
        <v>379116000</v>
      </c>
      <c r="L111" s="176"/>
      <c r="M111" s="176"/>
      <c r="N111" s="176"/>
      <c r="O111" s="175">
        <f t="shared" si="2"/>
        <v>486519000</v>
      </c>
      <c r="P111" s="177">
        <f t="shared" si="3"/>
        <v>134914000</v>
      </c>
    </row>
    <row r="112" spans="1:16" ht="45" x14ac:dyDescent="0.25">
      <c r="A112" s="173">
        <v>109</v>
      </c>
      <c r="B112" s="174" t="s">
        <v>588</v>
      </c>
      <c r="C112" s="175">
        <v>14300000000</v>
      </c>
      <c r="D112" s="175">
        <v>14062138418</v>
      </c>
      <c r="E112" s="175">
        <v>13839161000</v>
      </c>
      <c r="F112" s="178">
        <v>44565</v>
      </c>
      <c r="G112" s="178">
        <v>44572</v>
      </c>
      <c r="H112" s="174" t="s">
        <v>589</v>
      </c>
      <c r="I112" s="175">
        <v>12000000000</v>
      </c>
      <c r="J112" s="175">
        <v>1839161000</v>
      </c>
      <c r="K112" s="176"/>
      <c r="L112" s="176"/>
      <c r="M112" s="176"/>
      <c r="N112" s="176"/>
      <c r="O112" s="175">
        <f t="shared" si="2"/>
        <v>460839000</v>
      </c>
      <c r="P112" s="177">
        <f t="shared" si="3"/>
        <v>222977418</v>
      </c>
    </row>
    <row r="113" spans="1:16" ht="30" x14ac:dyDescent="0.25">
      <c r="A113" s="173">
        <v>110</v>
      </c>
      <c r="B113" s="174" t="s">
        <v>590</v>
      </c>
      <c r="C113" s="175">
        <v>1103000000</v>
      </c>
      <c r="D113" s="175">
        <v>1056022000</v>
      </c>
      <c r="E113" s="175">
        <v>1046288000</v>
      </c>
      <c r="F113" s="178">
        <v>45051</v>
      </c>
      <c r="G113" s="178">
        <v>45053</v>
      </c>
      <c r="H113" s="174" t="s">
        <v>591</v>
      </c>
      <c r="I113" s="175">
        <v>500000000</v>
      </c>
      <c r="J113" s="175">
        <v>546288000</v>
      </c>
      <c r="K113" s="176"/>
      <c r="L113" s="176"/>
      <c r="M113" s="176"/>
      <c r="N113" s="176"/>
      <c r="O113" s="175">
        <f t="shared" si="2"/>
        <v>56712000</v>
      </c>
      <c r="P113" s="177">
        <f t="shared" si="3"/>
        <v>9734000</v>
      </c>
    </row>
    <row r="114" spans="1:16" ht="45" x14ac:dyDescent="0.25">
      <c r="A114" s="173">
        <v>111</v>
      </c>
      <c r="B114" s="174" t="s">
        <v>592</v>
      </c>
      <c r="C114" s="175">
        <v>1100000000</v>
      </c>
      <c r="D114" s="175">
        <v>1076151000</v>
      </c>
      <c r="E114" s="175">
        <v>1076028000</v>
      </c>
      <c r="F114" s="176" t="s">
        <v>593</v>
      </c>
      <c r="G114" s="176" t="s">
        <v>594</v>
      </c>
      <c r="H114" s="174" t="s">
        <v>595</v>
      </c>
      <c r="I114" s="175">
        <v>975144100</v>
      </c>
      <c r="J114" s="175">
        <v>100883900</v>
      </c>
      <c r="K114" s="176"/>
      <c r="L114" s="176"/>
      <c r="M114" s="176"/>
      <c r="N114" s="176"/>
      <c r="O114" s="175">
        <f t="shared" si="2"/>
        <v>23972000</v>
      </c>
      <c r="P114" s="177">
        <f t="shared" si="3"/>
        <v>123000</v>
      </c>
    </row>
    <row r="115" spans="1:16" ht="45" x14ac:dyDescent="0.25">
      <c r="A115" s="173">
        <v>112</v>
      </c>
      <c r="B115" s="174" t="s">
        <v>596</v>
      </c>
      <c r="C115" s="175">
        <v>364330000</v>
      </c>
      <c r="D115" s="175">
        <v>294432000</v>
      </c>
      <c r="E115" s="175">
        <v>226175000</v>
      </c>
      <c r="F115" s="176" t="s">
        <v>597</v>
      </c>
      <c r="G115" s="176" t="s">
        <v>598</v>
      </c>
      <c r="H115" s="174" t="s">
        <v>599</v>
      </c>
      <c r="I115" s="175">
        <v>97320000</v>
      </c>
      <c r="J115" s="175">
        <v>128855000</v>
      </c>
      <c r="K115" s="175">
        <v>26375000</v>
      </c>
      <c r="L115" s="176" t="s">
        <v>584</v>
      </c>
      <c r="M115" s="176"/>
      <c r="N115" s="176"/>
      <c r="O115" s="175">
        <f t="shared" si="2"/>
        <v>138155000</v>
      </c>
      <c r="P115" s="177">
        <f t="shared" si="3"/>
        <v>68257000</v>
      </c>
    </row>
    <row r="116" spans="1:16" ht="45" x14ac:dyDescent="0.25">
      <c r="A116" s="173">
        <v>113</v>
      </c>
      <c r="B116" s="174" t="s">
        <v>600</v>
      </c>
      <c r="C116" s="175">
        <v>982188000</v>
      </c>
      <c r="D116" s="175">
        <v>640358000</v>
      </c>
      <c r="E116" s="175">
        <v>611352000</v>
      </c>
      <c r="F116" s="178">
        <v>44238</v>
      </c>
      <c r="G116" s="178">
        <v>44389</v>
      </c>
      <c r="H116" s="174" t="s">
        <v>601</v>
      </c>
      <c r="I116" s="175">
        <v>240000000</v>
      </c>
      <c r="J116" s="175">
        <v>371352000</v>
      </c>
      <c r="K116" s="175">
        <v>124905000</v>
      </c>
      <c r="L116" s="176" t="s">
        <v>584</v>
      </c>
      <c r="M116" s="176"/>
      <c r="N116" s="176"/>
      <c r="O116" s="175">
        <f t="shared" si="2"/>
        <v>370836000</v>
      </c>
      <c r="P116" s="177">
        <f t="shared" si="3"/>
        <v>29006000</v>
      </c>
    </row>
    <row r="117" spans="1:16" ht="45" x14ac:dyDescent="0.25">
      <c r="A117" s="173">
        <v>114</v>
      </c>
      <c r="B117" s="174" t="s">
        <v>602</v>
      </c>
      <c r="C117" s="175">
        <v>2195197000</v>
      </c>
      <c r="D117" s="175">
        <v>1508820000</v>
      </c>
      <c r="E117" s="175">
        <v>1455650000</v>
      </c>
      <c r="F117" s="178">
        <v>44844</v>
      </c>
      <c r="G117" s="178">
        <v>44846</v>
      </c>
      <c r="H117" s="174" t="s">
        <v>603</v>
      </c>
      <c r="I117" s="175">
        <v>665201000</v>
      </c>
      <c r="J117" s="175">
        <v>790449000</v>
      </c>
      <c r="K117" s="175">
        <v>201823400</v>
      </c>
      <c r="L117" s="176" t="s">
        <v>584</v>
      </c>
      <c r="M117" s="176"/>
      <c r="N117" s="176"/>
      <c r="O117" s="175">
        <f t="shared" si="2"/>
        <v>739547000</v>
      </c>
      <c r="P117" s="177">
        <f t="shared" si="3"/>
        <v>53170000</v>
      </c>
    </row>
    <row r="118" spans="1:16" ht="45" x14ac:dyDescent="0.25">
      <c r="A118" s="173">
        <v>115</v>
      </c>
      <c r="B118" s="174" t="s">
        <v>604</v>
      </c>
      <c r="C118" s="175">
        <v>3982365000</v>
      </c>
      <c r="D118" s="175">
        <v>3871156000</v>
      </c>
      <c r="E118" s="175">
        <v>3857971000</v>
      </c>
      <c r="F118" s="178">
        <v>44202</v>
      </c>
      <c r="G118" s="178">
        <v>44208</v>
      </c>
      <c r="H118" s="174" t="s">
        <v>605</v>
      </c>
      <c r="I118" s="175">
        <v>2565000000</v>
      </c>
      <c r="J118" s="175">
        <v>1292971000</v>
      </c>
      <c r="K118" s="176"/>
      <c r="L118" s="176"/>
      <c r="M118" s="176"/>
      <c r="N118" s="176"/>
      <c r="O118" s="175">
        <f t="shared" si="2"/>
        <v>124394000</v>
      </c>
      <c r="P118" s="177">
        <f t="shared" si="3"/>
        <v>13185000</v>
      </c>
    </row>
    <row r="119" spans="1:16" ht="15.75" thickBot="1" x14ac:dyDescent="0.3">
      <c r="A119" s="185"/>
      <c r="B119" s="186" t="s">
        <v>8</v>
      </c>
      <c r="C119" s="187">
        <f>SUM(C4:C118)</f>
        <v>264115443398</v>
      </c>
      <c r="D119" s="187">
        <f t="shared" ref="D119:P119" si="4">SUM(D4:D118)</f>
        <v>234406706249</v>
      </c>
      <c r="E119" s="187">
        <f t="shared" si="4"/>
        <v>231554929092</v>
      </c>
      <c r="F119" s="187">
        <f t="shared" si="4"/>
        <v>2088766</v>
      </c>
      <c r="G119" s="187">
        <f t="shared" si="4"/>
        <v>1289725</v>
      </c>
      <c r="H119" s="187">
        <f t="shared" si="4"/>
        <v>0</v>
      </c>
      <c r="I119" s="187">
        <f t="shared" si="4"/>
        <v>181051266046</v>
      </c>
      <c r="J119" s="187">
        <f t="shared" si="4"/>
        <v>47079627546</v>
      </c>
      <c r="K119" s="187">
        <f t="shared" si="4"/>
        <v>7090879900</v>
      </c>
      <c r="L119" s="187">
        <f t="shared" si="4"/>
        <v>0</v>
      </c>
      <c r="M119" s="187">
        <f t="shared" si="4"/>
        <v>158023000</v>
      </c>
      <c r="N119" s="187">
        <f t="shared" si="4"/>
        <v>89185000</v>
      </c>
      <c r="O119" s="187">
        <f t="shared" si="4"/>
        <v>32560514306</v>
      </c>
      <c r="P119" s="188">
        <f t="shared" si="4"/>
        <v>2851777157</v>
      </c>
    </row>
    <row r="120" spans="1:16" ht="15.75" thickTop="1" x14ac:dyDescent="0.25"/>
  </sheetData>
  <mergeCells count="1">
    <mergeCell ref="A1:P1"/>
  </mergeCells>
  <pageMargins left="0.51181102362204722" right="0.11811023622047245" top="0.55118110236220474" bottom="0.15748031496062992" header="0.31496062992125984" footer="0.31496062992125984"/>
  <pageSetup paperSize="9" scale="9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6" zoomScale="85" zoomScaleNormal="85" workbookViewId="0">
      <selection activeCell="G7" sqref="G7"/>
    </sheetView>
  </sheetViews>
  <sheetFormatPr defaultRowHeight="15" x14ac:dyDescent="0.2"/>
  <cols>
    <col min="1" max="1" width="5" style="63" customWidth="1"/>
    <col min="2" max="2" width="41.5" style="62" customWidth="1"/>
    <col min="3" max="3" width="26.875" style="62" hidden="1" customWidth="1"/>
    <col min="4" max="4" width="1" style="63" hidden="1" customWidth="1"/>
    <col min="5" max="5" width="22.875" style="63" customWidth="1"/>
    <col min="6" max="6" width="14.5" style="64" customWidth="1"/>
    <col min="7" max="7" width="26.875" style="64" customWidth="1"/>
    <col min="8" max="8" width="1.5" style="64" hidden="1" customWidth="1"/>
    <col min="9" max="9" width="22.875" style="64" customWidth="1"/>
    <col min="10" max="10" width="8.875" style="62"/>
    <col min="11" max="11" width="14.875" style="62" bestFit="1" customWidth="1"/>
    <col min="12" max="256" width="8.875" style="62"/>
    <col min="257" max="257" width="5" style="62" customWidth="1"/>
    <col min="258" max="258" width="41.5" style="62" customWidth="1"/>
    <col min="259" max="260" width="0" style="62" hidden="1" customWidth="1"/>
    <col min="261" max="261" width="22.875" style="62" customWidth="1"/>
    <col min="262" max="262" width="13.125" style="62" customWidth="1"/>
    <col min="263" max="263" width="33.5" style="62" customWidth="1"/>
    <col min="264" max="264" width="0" style="62" hidden="1" customWidth="1"/>
    <col min="265" max="265" width="18.875" style="62" customWidth="1"/>
    <col min="266" max="266" width="8.875" style="62"/>
    <col min="267" max="267" width="14.875" style="62" bestFit="1" customWidth="1"/>
    <col min="268" max="512" width="8.875" style="62"/>
    <col min="513" max="513" width="5" style="62" customWidth="1"/>
    <col min="514" max="514" width="41.5" style="62" customWidth="1"/>
    <col min="515" max="516" width="0" style="62" hidden="1" customWidth="1"/>
    <col min="517" max="517" width="22.875" style="62" customWidth="1"/>
    <col min="518" max="518" width="13.125" style="62" customWidth="1"/>
    <col min="519" max="519" width="33.5" style="62" customWidth="1"/>
    <col min="520" max="520" width="0" style="62" hidden="1" customWidth="1"/>
    <col min="521" max="521" width="18.875" style="62" customWidth="1"/>
    <col min="522" max="522" width="8.875" style="62"/>
    <col min="523" max="523" width="14.875" style="62" bestFit="1" customWidth="1"/>
    <col min="524" max="768" width="8.875" style="62"/>
    <col min="769" max="769" width="5" style="62" customWidth="1"/>
    <col min="770" max="770" width="41.5" style="62" customWidth="1"/>
    <col min="771" max="772" width="0" style="62" hidden="1" customWidth="1"/>
    <col min="773" max="773" width="22.875" style="62" customWidth="1"/>
    <col min="774" max="774" width="13.125" style="62" customWidth="1"/>
    <col min="775" max="775" width="33.5" style="62" customWidth="1"/>
    <col min="776" max="776" width="0" style="62" hidden="1" customWidth="1"/>
    <col min="777" max="777" width="18.875" style="62" customWidth="1"/>
    <col min="778" max="778" width="8.875" style="62"/>
    <col min="779" max="779" width="14.875" style="62" bestFit="1" customWidth="1"/>
    <col min="780" max="1024" width="8.875" style="62"/>
    <col min="1025" max="1025" width="5" style="62" customWidth="1"/>
    <col min="1026" max="1026" width="41.5" style="62" customWidth="1"/>
    <col min="1027" max="1028" width="0" style="62" hidden="1" customWidth="1"/>
    <col min="1029" max="1029" width="22.875" style="62" customWidth="1"/>
    <col min="1030" max="1030" width="13.125" style="62" customWidth="1"/>
    <col min="1031" max="1031" width="33.5" style="62" customWidth="1"/>
    <col min="1032" max="1032" width="0" style="62" hidden="1" customWidth="1"/>
    <col min="1033" max="1033" width="18.875" style="62" customWidth="1"/>
    <col min="1034" max="1034" width="8.875" style="62"/>
    <col min="1035" max="1035" width="14.875" style="62" bestFit="1" customWidth="1"/>
    <col min="1036" max="1280" width="8.875" style="62"/>
    <col min="1281" max="1281" width="5" style="62" customWidth="1"/>
    <col min="1282" max="1282" width="41.5" style="62" customWidth="1"/>
    <col min="1283" max="1284" width="0" style="62" hidden="1" customWidth="1"/>
    <col min="1285" max="1285" width="22.875" style="62" customWidth="1"/>
    <col min="1286" max="1286" width="13.125" style="62" customWidth="1"/>
    <col min="1287" max="1287" width="33.5" style="62" customWidth="1"/>
    <col min="1288" max="1288" width="0" style="62" hidden="1" customWidth="1"/>
    <col min="1289" max="1289" width="18.875" style="62" customWidth="1"/>
    <col min="1290" max="1290" width="8.875" style="62"/>
    <col min="1291" max="1291" width="14.875" style="62" bestFit="1" customWidth="1"/>
    <col min="1292" max="1536" width="8.875" style="62"/>
    <col min="1537" max="1537" width="5" style="62" customWidth="1"/>
    <col min="1538" max="1538" width="41.5" style="62" customWidth="1"/>
    <col min="1539" max="1540" width="0" style="62" hidden="1" customWidth="1"/>
    <col min="1541" max="1541" width="22.875" style="62" customWidth="1"/>
    <col min="1542" max="1542" width="13.125" style="62" customWidth="1"/>
    <col min="1543" max="1543" width="33.5" style="62" customWidth="1"/>
    <col min="1544" max="1544" width="0" style="62" hidden="1" customWidth="1"/>
    <col min="1545" max="1545" width="18.875" style="62" customWidth="1"/>
    <col min="1546" max="1546" width="8.875" style="62"/>
    <col min="1547" max="1547" width="14.875" style="62" bestFit="1" customWidth="1"/>
    <col min="1548" max="1792" width="8.875" style="62"/>
    <col min="1793" max="1793" width="5" style="62" customWidth="1"/>
    <col min="1794" max="1794" width="41.5" style="62" customWidth="1"/>
    <col min="1795" max="1796" width="0" style="62" hidden="1" customWidth="1"/>
    <col min="1797" max="1797" width="22.875" style="62" customWidth="1"/>
    <col min="1798" max="1798" width="13.125" style="62" customWidth="1"/>
    <col min="1799" max="1799" width="33.5" style="62" customWidth="1"/>
    <col min="1800" max="1800" width="0" style="62" hidden="1" customWidth="1"/>
    <col min="1801" max="1801" width="18.875" style="62" customWidth="1"/>
    <col min="1802" max="1802" width="8.875" style="62"/>
    <col min="1803" max="1803" width="14.875" style="62" bestFit="1" customWidth="1"/>
    <col min="1804" max="2048" width="8.875" style="62"/>
    <col min="2049" max="2049" width="5" style="62" customWidth="1"/>
    <col min="2050" max="2050" width="41.5" style="62" customWidth="1"/>
    <col min="2051" max="2052" width="0" style="62" hidden="1" customWidth="1"/>
    <col min="2053" max="2053" width="22.875" style="62" customWidth="1"/>
    <col min="2054" max="2054" width="13.125" style="62" customWidth="1"/>
    <col min="2055" max="2055" width="33.5" style="62" customWidth="1"/>
    <col min="2056" max="2056" width="0" style="62" hidden="1" customWidth="1"/>
    <col min="2057" max="2057" width="18.875" style="62" customWidth="1"/>
    <col min="2058" max="2058" width="8.875" style="62"/>
    <col min="2059" max="2059" width="14.875" style="62" bestFit="1" customWidth="1"/>
    <col min="2060" max="2304" width="8.875" style="62"/>
    <col min="2305" max="2305" width="5" style="62" customWidth="1"/>
    <col min="2306" max="2306" width="41.5" style="62" customWidth="1"/>
    <col min="2307" max="2308" width="0" style="62" hidden="1" customWidth="1"/>
    <col min="2309" max="2309" width="22.875" style="62" customWidth="1"/>
    <col min="2310" max="2310" width="13.125" style="62" customWidth="1"/>
    <col min="2311" max="2311" width="33.5" style="62" customWidth="1"/>
    <col min="2312" max="2312" width="0" style="62" hidden="1" customWidth="1"/>
    <col min="2313" max="2313" width="18.875" style="62" customWidth="1"/>
    <col min="2314" max="2314" width="8.875" style="62"/>
    <col min="2315" max="2315" width="14.875" style="62" bestFit="1" customWidth="1"/>
    <col min="2316" max="2560" width="8.875" style="62"/>
    <col min="2561" max="2561" width="5" style="62" customWidth="1"/>
    <col min="2562" max="2562" width="41.5" style="62" customWidth="1"/>
    <col min="2563" max="2564" width="0" style="62" hidden="1" customWidth="1"/>
    <col min="2565" max="2565" width="22.875" style="62" customWidth="1"/>
    <col min="2566" max="2566" width="13.125" style="62" customWidth="1"/>
    <col min="2567" max="2567" width="33.5" style="62" customWidth="1"/>
    <col min="2568" max="2568" width="0" style="62" hidden="1" customWidth="1"/>
    <col min="2569" max="2569" width="18.875" style="62" customWidth="1"/>
    <col min="2570" max="2570" width="8.875" style="62"/>
    <col min="2571" max="2571" width="14.875" style="62" bestFit="1" customWidth="1"/>
    <col min="2572" max="2816" width="8.875" style="62"/>
    <col min="2817" max="2817" width="5" style="62" customWidth="1"/>
    <col min="2818" max="2818" width="41.5" style="62" customWidth="1"/>
    <col min="2819" max="2820" width="0" style="62" hidden="1" customWidth="1"/>
    <col min="2821" max="2821" width="22.875" style="62" customWidth="1"/>
    <col min="2822" max="2822" width="13.125" style="62" customWidth="1"/>
    <col min="2823" max="2823" width="33.5" style="62" customWidth="1"/>
    <col min="2824" max="2824" width="0" style="62" hidden="1" customWidth="1"/>
    <col min="2825" max="2825" width="18.875" style="62" customWidth="1"/>
    <col min="2826" max="2826" width="8.875" style="62"/>
    <col min="2827" max="2827" width="14.875" style="62" bestFit="1" customWidth="1"/>
    <col min="2828" max="3072" width="8.875" style="62"/>
    <col min="3073" max="3073" width="5" style="62" customWidth="1"/>
    <col min="3074" max="3074" width="41.5" style="62" customWidth="1"/>
    <col min="3075" max="3076" width="0" style="62" hidden="1" customWidth="1"/>
    <col min="3077" max="3077" width="22.875" style="62" customWidth="1"/>
    <col min="3078" max="3078" width="13.125" style="62" customWidth="1"/>
    <col min="3079" max="3079" width="33.5" style="62" customWidth="1"/>
    <col min="3080" max="3080" width="0" style="62" hidden="1" customWidth="1"/>
    <col min="3081" max="3081" width="18.875" style="62" customWidth="1"/>
    <col min="3082" max="3082" width="8.875" style="62"/>
    <col min="3083" max="3083" width="14.875" style="62" bestFit="1" customWidth="1"/>
    <col min="3084" max="3328" width="8.875" style="62"/>
    <col min="3329" max="3329" width="5" style="62" customWidth="1"/>
    <col min="3330" max="3330" width="41.5" style="62" customWidth="1"/>
    <col min="3331" max="3332" width="0" style="62" hidden="1" customWidth="1"/>
    <col min="3333" max="3333" width="22.875" style="62" customWidth="1"/>
    <col min="3334" max="3334" width="13.125" style="62" customWidth="1"/>
    <col min="3335" max="3335" width="33.5" style="62" customWidth="1"/>
    <col min="3336" max="3336" width="0" style="62" hidden="1" customWidth="1"/>
    <col min="3337" max="3337" width="18.875" style="62" customWidth="1"/>
    <col min="3338" max="3338" width="8.875" style="62"/>
    <col min="3339" max="3339" width="14.875" style="62" bestFit="1" customWidth="1"/>
    <col min="3340" max="3584" width="8.875" style="62"/>
    <col min="3585" max="3585" width="5" style="62" customWidth="1"/>
    <col min="3586" max="3586" width="41.5" style="62" customWidth="1"/>
    <col min="3587" max="3588" width="0" style="62" hidden="1" customWidth="1"/>
    <col min="3589" max="3589" width="22.875" style="62" customWidth="1"/>
    <col min="3590" max="3590" width="13.125" style="62" customWidth="1"/>
    <col min="3591" max="3591" width="33.5" style="62" customWidth="1"/>
    <col min="3592" max="3592" width="0" style="62" hidden="1" customWidth="1"/>
    <col min="3593" max="3593" width="18.875" style="62" customWidth="1"/>
    <col min="3594" max="3594" width="8.875" style="62"/>
    <col min="3595" max="3595" width="14.875" style="62" bestFit="1" customWidth="1"/>
    <col min="3596" max="3840" width="8.875" style="62"/>
    <col min="3841" max="3841" width="5" style="62" customWidth="1"/>
    <col min="3842" max="3842" width="41.5" style="62" customWidth="1"/>
    <col min="3843" max="3844" width="0" style="62" hidden="1" customWidth="1"/>
    <col min="3845" max="3845" width="22.875" style="62" customWidth="1"/>
    <col min="3846" max="3846" width="13.125" style="62" customWidth="1"/>
    <col min="3847" max="3847" width="33.5" style="62" customWidth="1"/>
    <col min="3848" max="3848" width="0" style="62" hidden="1" customWidth="1"/>
    <col min="3849" max="3849" width="18.875" style="62" customWidth="1"/>
    <col min="3850" max="3850" width="8.875" style="62"/>
    <col min="3851" max="3851" width="14.875" style="62" bestFit="1" customWidth="1"/>
    <col min="3852" max="4096" width="8.875" style="62"/>
    <col min="4097" max="4097" width="5" style="62" customWidth="1"/>
    <col min="4098" max="4098" width="41.5" style="62" customWidth="1"/>
    <col min="4099" max="4100" width="0" style="62" hidden="1" customWidth="1"/>
    <col min="4101" max="4101" width="22.875" style="62" customWidth="1"/>
    <col min="4102" max="4102" width="13.125" style="62" customWidth="1"/>
    <col min="4103" max="4103" width="33.5" style="62" customWidth="1"/>
    <col min="4104" max="4104" width="0" style="62" hidden="1" customWidth="1"/>
    <col min="4105" max="4105" width="18.875" style="62" customWidth="1"/>
    <col min="4106" max="4106" width="8.875" style="62"/>
    <col min="4107" max="4107" width="14.875" style="62" bestFit="1" customWidth="1"/>
    <col min="4108" max="4352" width="8.875" style="62"/>
    <col min="4353" max="4353" width="5" style="62" customWidth="1"/>
    <col min="4354" max="4354" width="41.5" style="62" customWidth="1"/>
    <col min="4355" max="4356" width="0" style="62" hidden="1" customWidth="1"/>
    <col min="4357" max="4357" width="22.875" style="62" customWidth="1"/>
    <col min="4358" max="4358" width="13.125" style="62" customWidth="1"/>
    <col min="4359" max="4359" width="33.5" style="62" customWidth="1"/>
    <col min="4360" max="4360" width="0" style="62" hidden="1" customWidth="1"/>
    <col min="4361" max="4361" width="18.875" style="62" customWidth="1"/>
    <col min="4362" max="4362" width="8.875" style="62"/>
    <col min="4363" max="4363" width="14.875" style="62" bestFit="1" customWidth="1"/>
    <col min="4364" max="4608" width="8.875" style="62"/>
    <col min="4609" max="4609" width="5" style="62" customWidth="1"/>
    <col min="4610" max="4610" width="41.5" style="62" customWidth="1"/>
    <col min="4611" max="4612" width="0" style="62" hidden="1" customWidth="1"/>
    <col min="4613" max="4613" width="22.875" style="62" customWidth="1"/>
    <col min="4614" max="4614" width="13.125" style="62" customWidth="1"/>
    <col min="4615" max="4615" width="33.5" style="62" customWidth="1"/>
    <col min="4616" max="4616" width="0" style="62" hidden="1" customWidth="1"/>
    <col min="4617" max="4617" width="18.875" style="62" customWidth="1"/>
    <col min="4618" max="4618" width="8.875" style="62"/>
    <col min="4619" max="4619" width="14.875" style="62" bestFit="1" customWidth="1"/>
    <col min="4620" max="4864" width="8.875" style="62"/>
    <col min="4865" max="4865" width="5" style="62" customWidth="1"/>
    <col min="4866" max="4866" width="41.5" style="62" customWidth="1"/>
    <col min="4867" max="4868" width="0" style="62" hidden="1" customWidth="1"/>
    <col min="4869" max="4869" width="22.875" style="62" customWidth="1"/>
    <col min="4870" max="4870" width="13.125" style="62" customWidth="1"/>
    <col min="4871" max="4871" width="33.5" style="62" customWidth="1"/>
    <col min="4872" max="4872" width="0" style="62" hidden="1" customWidth="1"/>
    <col min="4873" max="4873" width="18.875" style="62" customWidth="1"/>
    <col min="4874" max="4874" width="8.875" style="62"/>
    <col min="4875" max="4875" width="14.875" style="62" bestFit="1" customWidth="1"/>
    <col min="4876" max="5120" width="8.875" style="62"/>
    <col min="5121" max="5121" width="5" style="62" customWidth="1"/>
    <col min="5122" max="5122" width="41.5" style="62" customWidth="1"/>
    <col min="5123" max="5124" width="0" style="62" hidden="1" customWidth="1"/>
    <col min="5125" max="5125" width="22.875" style="62" customWidth="1"/>
    <col min="5126" max="5126" width="13.125" style="62" customWidth="1"/>
    <col min="5127" max="5127" width="33.5" style="62" customWidth="1"/>
    <col min="5128" max="5128" width="0" style="62" hidden="1" customWidth="1"/>
    <col min="5129" max="5129" width="18.875" style="62" customWidth="1"/>
    <col min="5130" max="5130" width="8.875" style="62"/>
    <col min="5131" max="5131" width="14.875" style="62" bestFit="1" customWidth="1"/>
    <col min="5132" max="5376" width="8.875" style="62"/>
    <col min="5377" max="5377" width="5" style="62" customWidth="1"/>
    <col min="5378" max="5378" width="41.5" style="62" customWidth="1"/>
    <col min="5379" max="5380" width="0" style="62" hidden="1" customWidth="1"/>
    <col min="5381" max="5381" width="22.875" style="62" customWidth="1"/>
    <col min="5382" max="5382" width="13.125" style="62" customWidth="1"/>
    <col min="5383" max="5383" width="33.5" style="62" customWidth="1"/>
    <col min="5384" max="5384" width="0" style="62" hidden="1" customWidth="1"/>
    <col min="5385" max="5385" width="18.875" style="62" customWidth="1"/>
    <col min="5386" max="5386" width="8.875" style="62"/>
    <col min="5387" max="5387" width="14.875" style="62" bestFit="1" customWidth="1"/>
    <col min="5388" max="5632" width="8.875" style="62"/>
    <col min="5633" max="5633" width="5" style="62" customWidth="1"/>
    <col min="5634" max="5634" width="41.5" style="62" customWidth="1"/>
    <col min="5635" max="5636" width="0" style="62" hidden="1" customWidth="1"/>
    <col min="5637" max="5637" width="22.875" style="62" customWidth="1"/>
    <col min="5638" max="5638" width="13.125" style="62" customWidth="1"/>
    <col min="5639" max="5639" width="33.5" style="62" customWidth="1"/>
    <col min="5640" max="5640" width="0" style="62" hidden="1" customWidth="1"/>
    <col min="5641" max="5641" width="18.875" style="62" customWidth="1"/>
    <col min="5642" max="5642" width="8.875" style="62"/>
    <col min="5643" max="5643" width="14.875" style="62" bestFit="1" customWidth="1"/>
    <col min="5644" max="5888" width="8.875" style="62"/>
    <col min="5889" max="5889" width="5" style="62" customWidth="1"/>
    <col min="5890" max="5890" width="41.5" style="62" customWidth="1"/>
    <col min="5891" max="5892" width="0" style="62" hidden="1" customWidth="1"/>
    <col min="5893" max="5893" width="22.875" style="62" customWidth="1"/>
    <col min="5894" max="5894" width="13.125" style="62" customWidth="1"/>
    <col min="5895" max="5895" width="33.5" style="62" customWidth="1"/>
    <col min="5896" max="5896" width="0" style="62" hidden="1" customWidth="1"/>
    <col min="5897" max="5897" width="18.875" style="62" customWidth="1"/>
    <col min="5898" max="5898" width="8.875" style="62"/>
    <col min="5899" max="5899" width="14.875" style="62" bestFit="1" customWidth="1"/>
    <col min="5900" max="6144" width="8.875" style="62"/>
    <col min="6145" max="6145" width="5" style="62" customWidth="1"/>
    <col min="6146" max="6146" width="41.5" style="62" customWidth="1"/>
    <col min="6147" max="6148" width="0" style="62" hidden="1" customWidth="1"/>
    <col min="6149" max="6149" width="22.875" style="62" customWidth="1"/>
    <col min="6150" max="6150" width="13.125" style="62" customWidth="1"/>
    <col min="6151" max="6151" width="33.5" style="62" customWidth="1"/>
    <col min="6152" max="6152" width="0" style="62" hidden="1" customWidth="1"/>
    <col min="6153" max="6153" width="18.875" style="62" customWidth="1"/>
    <col min="6154" max="6154" width="8.875" style="62"/>
    <col min="6155" max="6155" width="14.875" style="62" bestFit="1" customWidth="1"/>
    <col min="6156" max="6400" width="8.875" style="62"/>
    <col min="6401" max="6401" width="5" style="62" customWidth="1"/>
    <col min="6402" max="6402" width="41.5" style="62" customWidth="1"/>
    <col min="6403" max="6404" width="0" style="62" hidden="1" customWidth="1"/>
    <col min="6405" max="6405" width="22.875" style="62" customWidth="1"/>
    <col min="6406" max="6406" width="13.125" style="62" customWidth="1"/>
    <col min="6407" max="6407" width="33.5" style="62" customWidth="1"/>
    <col min="6408" max="6408" width="0" style="62" hidden="1" customWidth="1"/>
    <col min="6409" max="6409" width="18.875" style="62" customWidth="1"/>
    <col min="6410" max="6410" width="8.875" style="62"/>
    <col min="6411" max="6411" width="14.875" style="62" bestFit="1" customWidth="1"/>
    <col min="6412" max="6656" width="8.875" style="62"/>
    <col min="6657" max="6657" width="5" style="62" customWidth="1"/>
    <col min="6658" max="6658" width="41.5" style="62" customWidth="1"/>
    <col min="6659" max="6660" width="0" style="62" hidden="1" customWidth="1"/>
    <col min="6661" max="6661" width="22.875" style="62" customWidth="1"/>
    <col min="6662" max="6662" width="13.125" style="62" customWidth="1"/>
    <col min="6663" max="6663" width="33.5" style="62" customWidth="1"/>
    <col min="6664" max="6664" width="0" style="62" hidden="1" customWidth="1"/>
    <col min="6665" max="6665" width="18.875" style="62" customWidth="1"/>
    <col min="6666" max="6666" width="8.875" style="62"/>
    <col min="6667" max="6667" width="14.875" style="62" bestFit="1" customWidth="1"/>
    <col min="6668" max="6912" width="8.875" style="62"/>
    <col min="6913" max="6913" width="5" style="62" customWidth="1"/>
    <col min="6914" max="6914" width="41.5" style="62" customWidth="1"/>
    <col min="6915" max="6916" width="0" style="62" hidden="1" customWidth="1"/>
    <col min="6917" max="6917" width="22.875" style="62" customWidth="1"/>
    <col min="6918" max="6918" width="13.125" style="62" customWidth="1"/>
    <col min="6919" max="6919" width="33.5" style="62" customWidth="1"/>
    <col min="6920" max="6920" width="0" style="62" hidden="1" customWidth="1"/>
    <col min="6921" max="6921" width="18.875" style="62" customWidth="1"/>
    <col min="6922" max="6922" width="8.875" style="62"/>
    <col min="6923" max="6923" width="14.875" style="62" bestFit="1" customWidth="1"/>
    <col min="6924" max="7168" width="8.875" style="62"/>
    <col min="7169" max="7169" width="5" style="62" customWidth="1"/>
    <col min="7170" max="7170" width="41.5" style="62" customWidth="1"/>
    <col min="7171" max="7172" width="0" style="62" hidden="1" customWidth="1"/>
    <col min="7173" max="7173" width="22.875" style="62" customWidth="1"/>
    <col min="7174" max="7174" width="13.125" style="62" customWidth="1"/>
    <col min="7175" max="7175" width="33.5" style="62" customWidth="1"/>
    <col min="7176" max="7176" width="0" style="62" hidden="1" customWidth="1"/>
    <col min="7177" max="7177" width="18.875" style="62" customWidth="1"/>
    <col min="7178" max="7178" width="8.875" style="62"/>
    <col min="7179" max="7179" width="14.875" style="62" bestFit="1" customWidth="1"/>
    <col min="7180" max="7424" width="8.875" style="62"/>
    <col min="7425" max="7425" width="5" style="62" customWidth="1"/>
    <col min="7426" max="7426" width="41.5" style="62" customWidth="1"/>
    <col min="7427" max="7428" width="0" style="62" hidden="1" customWidth="1"/>
    <col min="7429" max="7429" width="22.875" style="62" customWidth="1"/>
    <col min="7430" max="7430" width="13.125" style="62" customWidth="1"/>
    <col min="7431" max="7431" width="33.5" style="62" customWidth="1"/>
    <col min="7432" max="7432" width="0" style="62" hidden="1" customWidth="1"/>
    <col min="7433" max="7433" width="18.875" style="62" customWidth="1"/>
    <col min="7434" max="7434" width="8.875" style="62"/>
    <col min="7435" max="7435" width="14.875" style="62" bestFit="1" customWidth="1"/>
    <col min="7436" max="7680" width="8.875" style="62"/>
    <col min="7681" max="7681" width="5" style="62" customWidth="1"/>
    <col min="7682" max="7682" width="41.5" style="62" customWidth="1"/>
    <col min="7683" max="7684" width="0" style="62" hidden="1" customWidth="1"/>
    <col min="7685" max="7685" width="22.875" style="62" customWidth="1"/>
    <col min="7686" max="7686" width="13.125" style="62" customWidth="1"/>
    <col min="7687" max="7687" width="33.5" style="62" customWidth="1"/>
    <col min="7688" max="7688" width="0" style="62" hidden="1" customWidth="1"/>
    <col min="7689" max="7689" width="18.875" style="62" customWidth="1"/>
    <col min="7690" max="7690" width="8.875" style="62"/>
    <col min="7691" max="7691" width="14.875" style="62" bestFit="1" customWidth="1"/>
    <col min="7692" max="7936" width="8.875" style="62"/>
    <col min="7937" max="7937" width="5" style="62" customWidth="1"/>
    <col min="7938" max="7938" width="41.5" style="62" customWidth="1"/>
    <col min="7939" max="7940" width="0" style="62" hidden="1" customWidth="1"/>
    <col min="7941" max="7941" width="22.875" style="62" customWidth="1"/>
    <col min="7942" max="7942" width="13.125" style="62" customWidth="1"/>
    <col min="7943" max="7943" width="33.5" style="62" customWidth="1"/>
    <col min="7944" max="7944" width="0" style="62" hidden="1" customWidth="1"/>
    <col min="7945" max="7945" width="18.875" style="62" customWidth="1"/>
    <col min="7946" max="7946" width="8.875" style="62"/>
    <col min="7947" max="7947" width="14.875" style="62" bestFit="1" customWidth="1"/>
    <col min="7948" max="8192" width="8.875" style="62"/>
    <col min="8193" max="8193" width="5" style="62" customWidth="1"/>
    <col min="8194" max="8194" width="41.5" style="62" customWidth="1"/>
    <col min="8195" max="8196" width="0" style="62" hidden="1" customWidth="1"/>
    <col min="8197" max="8197" width="22.875" style="62" customWidth="1"/>
    <col min="8198" max="8198" width="13.125" style="62" customWidth="1"/>
    <col min="8199" max="8199" width="33.5" style="62" customWidth="1"/>
    <col min="8200" max="8200" width="0" style="62" hidden="1" customWidth="1"/>
    <col min="8201" max="8201" width="18.875" style="62" customWidth="1"/>
    <col min="8202" max="8202" width="8.875" style="62"/>
    <col min="8203" max="8203" width="14.875" style="62" bestFit="1" customWidth="1"/>
    <col min="8204" max="8448" width="8.875" style="62"/>
    <col min="8449" max="8449" width="5" style="62" customWidth="1"/>
    <col min="8450" max="8450" width="41.5" style="62" customWidth="1"/>
    <col min="8451" max="8452" width="0" style="62" hidden="1" customWidth="1"/>
    <col min="8453" max="8453" width="22.875" style="62" customWidth="1"/>
    <col min="8454" max="8454" width="13.125" style="62" customWidth="1"/>
    <col min="8455" max="8455" width="33.5" style="62" customWidth="1"/>
    <col min="8456" max="8456" width="0" style="62" hidden="1" customWidth="1"/>
    <col min="8457" max="8457" width="18.875" style="62" customWidth="1"/>
    <col min="8458" max="8458" width="8.875" style="62"/>
    <col min="8459" max="8459" width="14.875" style="62" bestFit="1" customWidth="1"/>
    <col min="8460" max="8704" width="8.875" style="62"/>
    <col min="8705" max="8705" width="5" style="62" customWidth="1"/>
    <col min="8706" max="8706" width="41.5" style="62" customWidth="1"/>
    <col min="8707" max="8708" width="0" style="62" hidden="1" customWidth="1"/>
    <col min="8709" max="8709" width="22.875" style="62" customWidth="1"/>
    <col min="8710" max="8710" width="13.125" style="62" customWidth="1"/>
    <col min="8711" max="8711" width="33.5" style="62" customWidth="1"/>
    <col min="8712" max="8712" width="0" style="62" hidden="1" customWidth="1"/>
    <col min="8713" max="8713" width="18.875" style="62" customWidth="1"/>
    <col min="8714" max="8714" width="8.875" style="62"/>
    <col min="8715" max="8715" width="14.875" style="62" bestFit="1" customWidth="1"/>
    <col min="8716" max="8960" width="8.875" style="62"/>
    <col min="8961" max="8961" width="5" style="62" customWidth="1"/>
    <col min="8962" max="8962" width="41.5" style="62" customWidth="1"/>
    <col min="8963" max="8964" width="0" style="62" hidden="1" customWidth="1"/>
    <col min="8965" max="8965" width="22.875" style="62" customWidth="1"/>
    <col min="8966" max="8966" width="13.125" style="62" customWidth="1"/>
    <col min="8967" max="8967" width="33.5" style="62" customWidth="1"/>
    <col min="8968" max="8968" width="0" style="62" hidden="1" customWidth="1"/>
    <col min="8969" max="8969" width="18.875" style="62" customWidth="1"/>
    <col min="8970" max="8970" width="8.875" style="62"/>
    <col min="8971" max="8971" width="14.875" style="62" bestFit="1" customWidth="1"/>
    <col min="8972" max="9216" width="8.875" style="62"/>
    <col min="9217" max="9217" width="5" style="62" customWidth="1"/>
    <col min="9218" max="9218" width="41.5" style="62" customWidth="1"/>
    <col min="9219" max="9220" width="0" style="62" hidden="1" customWidth="1"/>
    <col min="9221" max="9221" width="22.875" style="62" customWidth="1"/>
    <col min="9222" max="9222" width="13.125" style="62" customWidth="1"/>
    <col min="9223" max="9223" width="33.5" style="62" customWidth="1"/>
    <col min="9224" max="9224" width="0" style="62" hidden="1" customWidth="1"/>
    <col min="9225" max="9225" width="18.875" style="62" customWidth="1"/>
    <col min="9226" max="9226" width="8.875" style="62"/>
    <col min="9227" max="9227" width="14.875" style="62" bestFit="1" customWidth="1"/>
    <col min="9228" max="9472" width="8.875" style="62"/>
    <col min="9473" max="9473" width="5" style="62" customWidth="1"/>
    <col min="9474" max="9474" width="41.5" style="62" customWidth="1"/>
    <col min="9475" max="9476" width="0" style="62" hidden="1" customWidth="1"/>
    <col min="9477" max="9477" width="22.875" style="62" customWidth="1"/>
    <col min="9478" max="9478" width="13.125" style="62" customWidth="1"/>
    <col min="9479" max="9479" width="33.5" style="62" customWidth="1"/>
    <col min="9480" max="9480" width="0" style="62" hidden="1" customWidth="1"/>
    <col min="9481" max="9481" width="18.875" style="62" customWidth="1"/>
    <col min="9482" max="9482" width="8.875" style="62"/>
    <col min="9483" max="9483" width="14.875" style="62" bestFit="1" customWidth="1"/>
    <col min="9484" max="9728" width="8.875" style="62"/>
    <col min="9729" max="9729" width="5" style="62" customWidth="1"/>
    <col min="9730" max="9730" width="41.5" style="62" customWidth="1"/>
    <col min="9731" max="9732" width="0" style="62" hidden="1" customWidth="1"/>
    <col min="9733" max="9733" width="22.875" style="62" customWidth="1"/>
    <col min="9734" max="9734" width="13.125" style="62" customWidth="1"/>
    <col min="9735" max="9735" width="33.5" style="62" customWidth="1"/>
    <col min="9736" max="9736" width="0" style="62" hidden="1" customWidth="1"/>
    <col min="9737" max="9737" width="18.875" style="62" customWidth="1"/>
    <col min="9738" max="9738" width="8.875" style="62"/>
    <col min="9739" max="9739" width="14.875" style="62" bestFit="1" customWidth="1"/>
    <col min="9740" max="9984" width="8.875" style="62"/>
    <col min="9985" max="9985" width="5" style="62" customWidth="1"/>
    <col min="9986" max="9986" width="41.5" style="62" customWidth="1"/>
    <col min="9987" max="9988" width="0" style="62" hidden="1" customWidth="1"/>
    <col min="9989" max="9989" width="22.875" style="62" customWidth="1"/>
    <col min="9990" max="9990" width="13.125" style="62" customWidth="1"/>
    <col min="9991" max="9991" width="33.5" style="62" customWidth="1"/>
    <col min="9992" max="9992" width="0" style="62" hidden="1" customWidth="1"/>
    <col min="9993" max="9993" width="18.875" style="62" customWidth="1"/>
    <col min="9994" max="9994" width="8.875" style="62"/>
    <col min="9995" max="9995" width="14.875" style="62" bestFit="1" customWidth="1"/>
    <col min="9996" max="10240" width="8.875" style="62"/>
    <col min="10241" max="10241" width="5" style="62" customWidth="1"/>
    <col min="10242" max="10242" width="41.5" style="62" customWidth="1"/>
    <col min="10243" max="10244" width="0" style="62" hidden="1" customWidth="1"/>
    <col min="10245" max="10245" width="22.875" style="62" customWidth="1"/>
    <col min="10246" max="10246" width="13.125" style="62" customWidth="1"/>
    <col min="10247" max="10247" width="33.5" style="62" customWidth="1"/>
    <col min="10248" max="10248" width="0" style="62" hidden="1" customWidth="1"/>
    <col min="10249" max="10249" width="18.875" style="62" customWidth="1"/>
    <col min="10250" max="10250" width="8.875" style="62"/>
    <col min="10251" max="10251" width="14.875" style="62" bestFit="1" customWidth="1"/>
    <col min="10252" max="10496" width="8.875" style="62"/>
    <col min="10497" max="10497" width="5" style="62" customWidth="1"/>
    <col min="10498" max="10498" width="41.5" style="62" customWidth="1"/>
    <col min="10499" max="10500" width="0" style="62" hidden="1" customWidth="1"/>
    <col min="10501" max="10501" width="22.875" style="62" customWidth="1"/>
    <col min="10502" max="10502" width="13.125" style="62" customWidth="1"/>
    <col min="10503" max="10503" width="33.5" style="62" customWidth="1"/>
    <col min="10504" max="10504" width="0" style="62" hidden="1" customWidth="1"/>
    <col min="10505" max="10505" width="18.875" style="62" customWidth="1"/>
    <col min="10506" max="10506" width="8.875" style="62"/>
    <col min="10507" max="10507" width="14.875" style="62" bestFit="1" customWidth="1"/>
    <col min="10508" max="10752" width="8.875" style="62"/>
    <col min="10753" max="10753" width="5" style="62" customWidth="1"/>
    <col min="10754" max="10754" width="41.5" style="62" customWidth="1"/>
    <col min="10755" max="10756" width="0" style="62" hidden="1" customWidth="1"/>
    <col min="10757" max="10757" width="22.875" style="62" customWidth="1"/>
    <col min="10758" max="10758" width="13.125" style="62" customWidth="1"/>
    <col min="10759" max="10759" width="33.5" style="62" customWidth="1"/>
    <col min="10760" max="10760" width="0" style="62" hidden="1" customWidth="1"/>
    <col min="10761" max="10761" width="18.875" style="62" customWidth="1"/>
    <col min="10762" max="10762" width="8.875" style="62"/>
    <col min="10763" max="10763" width="14.875" style="62" bestFit="1" customWidth="1"/>
    <col min="10764" max="11008" width="8.875" style="62"/>
    <col min="11009" max="11009" width="5" style="62" customWidth="1"/>
    <col min="11010" max="11010" width="41.5" style="62" customWidth="1"/>
    <col min="11011" max="11012" width="0" style="62" hidden="1" customWidth="1"/>
    <col min="11013" max="11013" width="22.875" style="62" customWidth="1"/>
    <col min="11014" max="11014" width="13.125" style="62" customWidth="1"/>
    <col min="11015" max="11015" width="33.5" style="62" customWidth="1"/>
    <col min="11016" max="11016" width="0" style="62" hidden="1" customWidth="1"/>
    <col min="11017" max="11017" width="18.875" style="62" customWidth="1"/>
    <col min="11018" max="11018" width="8.875" style="62"/>
    <col min="11019" max="11019" width="14.875" style="62" bestFit="1" customWidth="1"/>
    <col min="11020" max="11264" width="8.875" style="62"/>
    <col min="11265" max="11265" width="5" style="62" customWidth="1"/>
    <col min="11266" max="11266" width="41.5" style="62" customWidth="1"/>
    <col min="11267" max="11268" width="0" style="62" hidden="1" customWidth="1"/>
    <col min="11269" max="11269" width="22.875" style="62" customWidth="1"/>
    <col min="11270" max="11270" width="13.125" style="62" customWidth="1"/>
    <col min="11271" max="11271" width="33.5" style="62" customWidth="1"/>
    <col min="11272" max="11272" width="0" style="62" hidden="1" customWidth="1"/>
    <col min="11273" max="11273" width="18.875" style="62" customWidth="1"/>
    <col min="11274" max="11274" width="8.875" style="62"/>
    <col min="11275" max="11275" width="14.875" style="62" bestFit="1" customWidth="1"/>
    <col min="11276" max="11520" width="8.875" style="62"/>
    <col min="11521" max="11521" width="5" style="62" customWidth="1"/>
    <col min="11522" max="11522" width="41.5" style="62" customWidth="1"/>
    <col min="11523" max="11524" width="0" style="62" hidden="1" customWidth="1"/>
    <col min="11525" max="11525" width="22.875" style="62" customWidth="1"/>
    <col min="11526" max="11526" width="13.125" style="62" customWidth="1"/>
    <col min="11527" max="11527" width="33.5" style="62" customWidth="1"/>
    <col min="11528" max="11528" width="0" style="62" hidden="1" customWidth="1"/>
    <col min="11529" max="11529" width="18.875" style="62" customWidth="1"/>
    <col min="11530" max="11530" width="8.875" style="62"/>
    <col min="11531" max="11531" width="14.875" style="62" bestFit="1" customWidth="1"/>
    <col min="11532" max="11776" width="8.875" style="62"/>
    <col min="11777" max="11777" width="5" style="62" customWidth="1"/>
    <col min="11778" max="11778" width="41.5" style="62" customWidth="1"/>
    <col min="11779" max="11780" width="0" style="62" hidden="1" customWidth="1"/>
    <col min="11781" max="11781" width="22.875" style="62" customWidth="1"/>
    <col min="11782" max="11782" width="13.125" style="62" customWidth="1"/>
    <col min="11783" max="11783" width="33.5" style="62" customWidth="1"/>
    <col min="11784" max="11784" width="0" style="62" hidden="1" customWidth="1"/>
    <col min="11785" max="11785" width="18.875" style="62" customWidth="1"/>
    <col min="11786" max="11786" width="8.875" style="62"/>
    <col min="11787" max="11787" width="14.875" style="62" bestFit="1" customWidth="1"/>
    <col min="11788" max="12032" width="8.875" style="62"/>
    <col min="12033" max="12033" width="5" style="62" customWidth="1"/>
    <col min="12034" max="12034" width="41.5" style="62" customWidth="1"/>
    <col min="12035" max="12036" width="0" style="62" hidden="1" customWidth="1"/>
    <col min="12037" max="12037" width="22.875" style="62" customWidth="1"/>
    <col min="12038" max="12038" width="13.125" style="62" customWidth="1"/>
    <col min="12039" max="12039" width="33.5" style="62" customWidth="1"/>
    <col min="12040" max="12040" width="0" style="62" hidden="1" customWidth="1"/>
    <col min="12041" max="12041" width="18.875" style="62" customWidth="1"/>
    <col min="12042" max="12042" width="8.875" style="62"/>
    <col min="12043" max="12043" width="14.875" style="62" bestFit="1" customWidth="1"/>
    <col min="12044" max="12288" width="8.875" style="62"/>
    <col min="12289" max="12289" width="5" style="62" customWidth="1"/>
    <col min="12290" max="12290" width="41.5" style="62" customWidth="1"/>
    <col min="12291" max="12292" width="0" style="62" hidden="1" customWidth="1"/>
    <col min="12293" max="12293" width="22.875" style="62" customWidth="1"/>
    <col min="12294" max="12294" width="13.125" style="62" customWidth="1"/>
    <col min="12295" max="12295" width="33.5" style="62" customWidth="1"/>
    <col min="12296" max="12296" width="0" style="62" hidden="1" customWidth="1"/>
    <col min="12297" max="12297" width="18.875" style="62" customWidth="1"/>
    <col min="12298" max="12298" width="8.875" style="62"/>
    <col min="12299" max="12299" width="14.875" style="62" bestFit="1" customWidth="1"/>
    <col min="12300" max="12544" width="8.875" style="62"/>
    <col min="12545" max="12545" width="5" style="62" customWidth="1"/>
    <col min="12546" max="12546" width="41.5" style="62" customWidth="1"/>
    <col min="12547" max="12548" width="0" style="62" hidden="1" customWidth="1"/>
    <col min="12549" max="12549" width="22.875" style="62" customWidth="1"/>
    <col min="12550" max="12550" width="13.125" style="62" customWidth="1"/>
    <col min="12551" max="12551" width="33.5" style="62" customWidth="1"/>
    <col min="12552" max="12552" width="0" style="62" hidden="1" customWidth="1"/>
    <col min="12553" max="12553" width="18.875" style="62" customWidth="1"/>
    <col min="12554" max="12554" width="8.875" style="62"/>
    <col min="12555" max="12555" width="14.875" style="62" bestFit="1" customWidth="1"/>
    <col min="12556" max="12800" width="8.875" style="62"/>
    <col min="12801" max="12801" width="5" style="62" customWidth="1"/>
    <col min="12802" max="12802" width="41.5" style="62" customWidth="1"/>
    <col min="12803" max="12804" width="0" style="62" hidden="1" customWidth="1"/>
    <col min="12805" max="12805" width="22.875" style="62" customWidth="1"/>
    <col min="12806" max="12806" width="13.125" style="62" customWidth="1"/>
    <col min="12807" max="12807" width="33.5" style="62" customWidth="1"/>
    <col min="12808" max="12808" width="0" style="62" hidden="1" customWidth="1"/>
    <col min="12809" max="12809" width="18.875" style="62" customWidth="1"/>
    <col min="12810" max="12810" width="8.875" style="62"/>
    <col min="12811" max="12811" width="14.875" style="62" bestFit="1" customWidth="1"/>
    <col min="12812" max="13056" width="8.875" style="62"/>
    <col min="13057" max="13057" width="5" style="62" customWidth="1"/>
    <col min="13058" max="13058" width="41.5" style="62" customWidth="1"/>
    <col min="13059" max="13060" width="0" style="62" hidden="1" customWidth="1"/>
    <col min="13061" max="13061" width="22.875" style="62" customWidth="1"/>
    <col min="13062" max="13062" width="13.125" style="62" customWidth="1"/>
    <col min="13063" max="13063" width="33.5" style="62" customWidth="1"/>
    <col min="13064" max="13064" width="0" style="62" hidden="1" customWidth="1"/>
    <col min="13065" max="13065" width="18.875" style="62" customWidth="1"/>
    <col min="13066" max="13066" width="8.875" style="62"/>
    <col min="13067" max="13067" width="14.875" style="62" bestFit="1" customWidth="1"/>
    <col min="13068" max="13312" width="8.875" style="62"/>
    <col min="13313" max="13313" width="5" style="62" customWidth="1"/>
    <col min="13314" max="13314" width="41.5" style="62" customWidth="1"/>
    <col min="13315" max="13316" width="0" style="62" hidden="1" customWidth="1"/>
    <col min="13317" max="13317" width="22.875" style="62" customWidth="1"/>
    <col min="13318" max="13318" width="13.125" style="62" customWidth="1"/>
    <col min="13319" max="13319" width="33.5" style="62" customWidth="1"/>
    <col min="13320" max="13320" width="0" style="62" hidden="1" customWidth="1"/>
    <col min="13321" max="13321" width="18.875" style="62" customWidth="1"/>
    <col min="13322" max="13322" width="8.875" style="62"/>
    <col min="13323" max="13323" width="14.875" style="62" bestFit="1" customWidth="1"/>
    <col min="13324" max="13568" width="8.875" style="62"/>
    <col min="13569" max="13569" width="5" style="62" customWidth="1"/>
    <col min="13570" max="13570" width="41.5" style="62" customWidth="1"/>
    <col min="13571" max="13572" width="0" style="62" hidden="1" customWidth="1"/>
    <col min="13573" max="13573" width="22.875" style="62" customWidth="1"/>
    <col min="13574" max="13574" width="13.125" style="62" customWidth="1"/>
    <col min="13575" max="13575" width="33.5" style="62" customWidth="1"/>
    <col min="13576" max="13576" width="0" style="62" hidden="1" customWidth="1"/>
    <col min="13577" max="13577" width="18.875" style="62" customWidth="1"/>
    <col min="13578" max="13578" width="8.875" style="62"/>
    <col min="13579" max="13579" width="14.875" style="62" bestFit="1" customWidth="1"/>
    <col min="13580" max="13824" width="8.875" style="62"/>
    <col min="13825" max="13825" width="5" style="62" customWidth="1"/>
    <col min="13826" max="13826" width="41.5" style="62" customWidth="1"/>
    <col min="13827" max="13828" width="0" style="62" hidden="1" customWidth="1"/>
    <col min="13829" max="13829" width="22.875" style="62" customWidth="1"/>
    <col min="13830" max="13830" width="13.125" style="62" customWidth="1"/>
    <col min="13831" max="13831" width="33.5" style="62" customWidth="1"/>
    <col min="13832" max="13832" width="0" style="62" hidden="1" customWidth="1"/>
    <col min="13833" max="13833" width="18.875" style="62" customWidth="1"/>
    <col min="13834" max="13834" width="8.875" style="62"/>
    <col min="13835" max="13835" width="14.875" style="62" bestFit="1" customWidth="1"/>
    <col min="13836" max="14080" width="8.875" style="62"/>
    <col min="14081" max="14081" width="5" style="62" customWidth="1"/>
    <col min="14082" max="14082" width="41.5" style="62" customWidth="1"/>
    <col min="14083" max="14084" width="0" style="62" hidden="1" customWidth="1"/>
    <col min="14085" max="14085" width="22.875" style="62" customWidth="1"/>
    <col min="14086" max="14086" width="13.125" style="62" customWidth="1"/>
    <col min="14087" max="14087" width="33.5" style="62" customWidth="1"/>
    <col min="14088" max="14088" width="0" style="62" hidden="1" customWidth="1"/>
    <col min="14089" max="14089" width="18.875" style="62" customWidth="1"/>
    <col min="14090" max="14090" width="8.875" style="62"/>
    <col min="14091" max="14091" width="14.875" style="62" bestFit="1" customWidth="1"/>
    <col min="14092" max="14336" width="8.875" style="62"/>
    <col min="14337" max="14337" width="5" style="62" customWidth="1"/>
    <col min="14338" max="14338" width="41.5" style="62" customWidth="1"/>
    <col min="14339" max="14340" width="0" style="62" hidden="1" customWidth="1"/>
    <col min="14341" max="14341" width="22.875" style="62" customWidth="1"/>
    <col min="14342" max="14342" width="13.125" style="62" customWidth="1"/>
    <col min="14343" max="14343" width="33.5" style="62" customWidth="1"/>
    <col min="14344" max="14344" width="0" style="62" hidden="1" customWidth="1"/>
    <col min="14345" max="14345" width="18.875" style="62" customWidth="1"/>
    <col min="14346" max="14346" width="8.875" style="62"/>
    <col min="14347" max="14347" width="14.875" style="62" bestFit="1" customWidth="1"/>
    <col min="14348" max="14592" width="8.875" style="62"/>
    <col min="14593" max="14593" width="5" style="62" customWidth="1"/>
    <col min="14594" max="14594" width="41.5" style="62" customWidth="1"/>
    <col min="14595" max="14596" width="0" style="62" hidden="1" customWidth="1"/>
    <col min="14597" max="14597" width="22.875" style="62" customWidth="1"/>
    <col min="14598" max="14598" width="13.125" style="62" customWidth="1"/>
    <col min="14599" max="14599" width="33.5" style="62" customWidth="1"/>
    <col min="14600" max="14600" width="0" style="62" hidden="1" customWidth="1"/>
    <col min="14601" max="14601" width="18.875" style="62" customWidth="1"/>
    <col min="14602" max="14602" width="8.875" style="62"/>
    <col min="14603" max="14603" width="14.875" style="62" bestFit="1" customWidth="1"/>
    <col min="14604" max="14848" width="8.875" style="62"/>
    <col min="14849" max="14849" width="5" style="62" customWidth="1"/>
    <col min="14850" max="14850" width="41.5" style="62" customWidth="1"/>
    <col min="14851" max="14852" width="0" style="62" hidden="1" customWidth="1"/>
    <col min="14853" max="14853" width="22.875" style="62" customWidth="1"/>
    <col min="14854" max="14854" width="13.125" style="62" customWidth="1"/>
    <col min="14855" max="14855" width="33.5" style="62" customWidth="1"/>
    <col min="14856" max="14856" width="0" style="62" hidden="1" customWidth="1"/>
    <col min="14857" max="14857" width="18.875" style="62" customWidth="1"/>
    <col min="14858" max="14858" width="8.875" style="62"/>
    <col min="14859" max="14859" width="14.875" style="62" bestFit="1" customWidth="1"/>
    <col min="14860" max="15104" width="8.875" style="62"/>
    <col min="15105" max="15105" width="5" style="62" customWidth="1"/>
    <col min="15106" max="15106" width="41.5" style="62" customWidth="1"/>
    <col min="15107" max="15108" width="0" style="62" hidden="1" customWidth="1"/>
    <col min="15109" max="15109" width="22.875" style="62" customWidth="1"/>
    <col min="15110" max="15110" width="13.125" style="62" customWidth="1"/>
    <col min="15111" max="15111" width="33.5" style="62" customWidth="1"/>
    <col min="15112" max="15112" width="0" style="62" hidden="1" customWidth="1"/>
    <col min="15113" max="15113" width="18.875" style="62" customWidth="1"/>
    <col min="15114" max="15114" width="8.875" style="62"/>
    <col min="15115" max="15115" width="14.875" style="62" bestFit="1" customWidth="1"/>
    <col min="15116" max="15360" width="8.875" style="62"/>
    <col min="15361" max="15361" width="5" style="62" customWidth="1"/>
    <col min="15362" max="15362" width="41.5" style="62" customWidth="1"/>
    <col min="15363" max="15364" width="0" style="62" hidden="1" customWidth="1"/>
    <col min="15365" max="15365" width="22.875" style="62" customWidth="1"/>
    <col min="15366" max="15366" width="13.125" style="62" customWidth="1"/>
    <col min="15367" max="15367" width="33.5" style="62" customWidth="1"/>
    <col min="15368" max="15368" width="0" style="62" hidden="1" customWidth="1"/>
    <col min="15369" max="15369" width="18.875" style="62" customWidth="1"/>
    <col min="15370" max="15370" width="8.875" style="62"/>
    <col min="15371" max="15371" width="14.875" style="62" bestFit="1" customWidth="1"/>
    <col min="15372" max="15616" width="8.875" style="62"/>
    <col min="15617" max="15617" width="5" style="62" customWidth="1"/>
    <col min="15618" max="15618" width="41.5" style="62" customWidth="1"/>
    <col min="15619" max="15620" width="0" style="62" hidden="1" customWidth="1"/>
    <col min="15621" max="15621" width="22.875" style="62" customWidth="1"/>
    <col min="15622" max="15622" width="13.125" style="62" customWidth="1"/>
    <col min="15623" max="15623" width="33.5" style="62" customWidth="1"/>
    <col min="15624" max="15624" width="0" style="62" hidden="1" customWidth="1"/>
    <col min="15625" max="15625" width="18.875" style="62" customWidth="1"/>
    <col min="15626" max="15626" width="8.875" style="62"/>
    <col min="15627" max="15627" width="14.875" style="62" bestFit="1" customWidth="1"/>
    <col min="15628" max="15872" width="8.875" style="62"/>
    <col min="15873" max="15873" width="5" style="62" customWidth="1"/>
    <col min="15874" max="15874" width="41.5" style="62" customWidth="1"/>
    <col min="15875" max="15876" width="0" style="62" hidden="1" customWidth="1"/>
    <col min="15877" max="15877" width="22.875" style="62" customWidth="1"/>
    <col min="15878" max="15878" width="13.125" style="62" customWidth="1"/>
    <col min="15879" max="15879" width="33.5" style="62" customWidth="1"/>
    <col min="15880" max="15880" width="0" style="62" hidden="1" customWidth="1"/>
    <col min="15881" max="15881" width="18.875" style="62" customWidth="1"/>
    <col min="15882" max="15882" width="8.875" style="62"/>
    <col min="15883" max="15883" width="14.875" style="62" bestFit="1" customWidth="1"/>
    <col min="15884" max="16128" width="8.875" style="62"/>
    <col min="16129" max="16129" width="5" style="62" customWidth="1"/>
    <col min="16130" max="16130" width="41.5" style="62" customWidth="1"/>
    <col min="16131" max="16132" width="0" style="62" hidden="1" customWidth="1"/>
    <col min="16133" max="16133" width="22.875" style="62" customWidth="1"/>
    <col min="16134" max="16134" width="13.125" style="62" customWidth="1"/>
    <col min="16135" max="16135" width="33.5" style="62" customWidth="1"/>
    <col min="16136" max="16136" width="0" style="62" hidden="1" customWidth="1"/>
    <col min="16137" max="16137" width="18.875" style="62" customWidth="1"/>
    <col min="16138" max="16138" width="8.875" style="62"/>
    <col min="16139" max="16139" width="14.875" style="62" bestFit="1" customWidth="1"/>
    <col min="16140" max="16384" width="8.875" style="62"/>
  </cols>
  <sheetData>
    <row r="1" spans="1:9" ht="18.75" x14ac:dyDescent="0.2">
      <c r="A1" s="275" t="s">
        <v>28</v>
      </c>
      <c r="B1" s="275"/>
      <c r="C1" s="275"/>
      <c r="D1" s="275"/>
      <c r="E1" s="275"/>
      <c r="F1" s="275"/>
      <c r="G1" s="275"/>
      <c r="H1" s="275"/>
      <c r="I1" s="275"/>
    </row>
    <row r="2" spans="1:9" ht="15.75" x14ac:dyDescent="0.2">
      <c r="A2" s="276" t="s">
        <v>218</v>
      </c>
      <c r="B2" s="276"/>
      <c r="C2" s="276"/>
      <c r="D2" s="276"/>
      <c r="E2" s="276"/>
      <c r="F2" s="276"/>
      <c r="G2" s="276"/>
      <c r="H2" s="276"/>
      <c r="I2" s="276"/>
    </row>
    <row r="3" spans="1:9" x14ac:dyDescent="0.2">
      <c r="H3" s="277"/>
      <c r="I3" s="277"/>
    </row>
    <row r="4" spans="1:9" s="65" customFormat="1" ht="15.75" x14ac:dyDescent="0.2">
      <c r="A4" s="278" t="s">
        <v>0</v>
      </c>
      <c r="B4" s="278" t="s">
        <v>1</v>
      </c>
      <c r="C4" s="278" t="s">
        <v>2</v>
      </c>
      <c r="D4" s="278" t="s">
        <v>3</v>
      </c>
      <c r="E4" s="278" t="s">
        <v>2</v>
      </c>
      <c r="F4" s="274" t="s">
        <v>4</v>
      </c>
      <c r="G4" s="274" t="s">
        <v>5</v>
      </c>
      <c r="H4" s="274" t="s">
        <v>6</v>
      </c>
      <c r="I4" s="274" t="s">
        <v>7</v>
      </c>
    </row>
    <row r="5" spans="1:9" s="65" customFormat="1" ht="32.25" customHeight="1" x14ac:dyDescent="0.2">
      <c r="A5" s="278"/>
      <c r="B5" s="278"/>
      <c r="C5" s="278"/>
      <c r="D5" s="278"/>
      <c r="E5" s="278"/>
      <c r="F5" s="274"/>
      <c r="G5" s="274"/>
      <c r="H5" s="274"/>
      <c r="I5" s="274"/>
    </row>
    <row r="6" spans="1:9" s="71" customFormat="1" ht="205.35" customHeight="1" x14ac:dyDescent="0.2">
      <c r="A6" s="66">
        <v>1</v>
      </c>
      <c r="B6" s="16" t="s">
        <v>180</v>
      </c>
      <c r="C6" s="67"/>
      <c r="D6" s="66"/>
      <c r="E6" s="66" t="s">
        <v>181</v>
      </c>
      <c r="F6" s="68">
        <v>83.7</v>
      </c>
      <c r="G6" s="69" t="s">
        <v>182</v>
      </c>
      <c r="H6" s="70"/>
      <c r="I6" s="69" t="s">
        <v>183</v>
      </c>
    </row>
    <row r="7" spans="1:9" s="71" customFormat="1" ht="108.6" customHeight="1" x14ac:dyDescent="0.2">
      <c r="A7" s="66">
        <v>2</v>
      </c>
      <c r="B7" s="16" t="s">
        <v>184</v>
      </c>
      <c r="C7" s="67"/>
      <c r="D7" s="66"/>
      <c r="E7" s="66" t="s">
        <v>185</v>
      </c>
      <c r="F7" s="68">
        <v>597</v>
      </c>
      <c r="G7" s="69" t="s">
        <v>186</v>
      </c>
      <c r="H7" s="70"/>
      <c r="I7" s="69" t="s">
        <v>187</v>
      </c>
    </row>
    <row r="8" spans="1:9" s="76" customFormat="1" ht="30" customHeight="1" x14ac:dyDescent="0.2">
      <c r="A8" s="271" t="s">
        <v>81</v>
      </c>
      <c r="B8" s="272"/>
      <c r="C8" s="72"/>
      <c r="D8" s="73"/>
      <c r="E8" s="73"/>
      <c r="F8" s="74">
        <f>SUM(F6:F7)</f>
        <v>680.7</v>
      </c>
      <c r="G8" s="75"/>
      <c r="H8" s="75"/>
      <c r="I8" s="75"/>
    </row>
    <row r="9" spans="1:9" s="78" customFormat="1" ht="32.25" customHeight="1" x14ac:dyDescent="0.2">
      <c r="A9" s="77"/>
      <c r="D9" s="77"/>
      <c r="E9" s="77"/>
      <c r="F9" s="273" t="s">
        <v>9</v>
      </c>
      <c r="G9" s="273"/>
      <c r="H9" s="273"/>
      <c r="I9" s="273"/>
    </row>
    <row r="11" spans="1:9" x14ac:dyDescent="0.2">
      <c r="F11" s="37"/>
    </row>
    <row r="15" spans="1:9" x14ac:dyDescent="0.2">
      <c r="F15" s="38"/>
    </row>
  </sheetData>
  <mergeCells count="14">
    <mergeCell ref="A8:B8"/>
    <mergeCell ref="F9:I9"/>
    <mergeCell ref="H4:H5"/>
    <mergeCell ref="I4:I5"/>
    <mergeCell ref="A1:I1"/>
    <mergeCell ref="A2:I2"/>
    <mergeCell ref="H3:I3"/>
    <mergeCell ref="A4:A5"/>
    <mergeCell ref="B4:B5"/>
    <mergeCell ref="C4:C5"/>
    <mergeCell ref="D4:D5"/>
    <mergeCell ref="E4:E5"/>
    <mergeCell ref="F4:F5"/>
    <mergeCell ref="G4:G5"/>
  </mergeCells>
  <pageMargins left="0.51181102362204722" right="0.23622047244094491" top="0.35433070866141736" bottom="0.3149606299212598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election activeCell="F6" sqref="F6"/>
    </sheetView>
  </sheetViews>
  <sheetFormatPr defaultColWidth="9.125" defaultRowHeight="15.75" x14ac:dyDescent="0.25"/>
  <cols>
    <col min="1" max="1" width="5.875" style="25" customWidth="1"/>
    <col min="2" max="2" width="41.5" style="25" customWidth="1"/>
    <col min="3" max="3" width="25.125" style="25" customWidth="1"/>
    <col min="4" max="4" width="15.375" style="25" customWidth="1"/>
    <col min="5" max="5" width="11.5" style="25" customWidth="1"/>
    <col min="6" max="6" width="13.125" style="25" customWidth="1"/>
    <col min="7" max="7" width="27.125" style="25" customWidth="1"/>
    <col min="8" max="8" width="9.125" style="25"/>
    <col min="9" max="9" width="10.5" style="25" bestFit="1" customWidth="1"/>
    <col min="10" max="255" width="9.125" style="25"/>
    <col min="256" max="256" width="5.875" style="25" customWidth="1"/>
    <col min="257" max="257" width="41.5" style="25" customWidth="1"/>
    <col min="258" max="258" width="32.5" style="25" customWidth="1"/>
    <col min="259" max="259" width="11" style="25" customWidth="1"/>
    <col min="260" max="260" width="12.875" style="25" customWidth="1"/>
    <col min="261" max="261" width="16" style="25" customWidth="1"/>
    <col min="262" max="262" width="0" style="25" hidden="1" customWidth="1"/>
    <col min="263" max="263" width="20.125" style="25" customWidth="1"/>
    <col min="264" max="511" width="9.125" style="25"/>
    <col min="512" max="512" width="5.875" style="25" customWidth="1"/>
    <col min="513" max="513" width="41.5" style="25" customWidth="1"/>
    <col min="514" max="514" width="32.5" style="25" customWidth="1"/>
    <col min="515" max="515" width="11" style="25" customWidth="1"/>
    <col min="516" max="516" width="12.875" style="25" customWidth="1"/>
    <col min="517" max="517" width="16" style="25" customWidth="1"/>
    <col min="518" max="518" width="0" style="25" hidden="1" customWidth="1"/>
    <col min="519" max="519" width="20.125" style="25" customWidth="1"/>
    <col min="520" max="767" width="9.125" style="25"/>
    <col min="768" max="768" width="5.875" style="25" customWidth="1"/>
    <col min="769" max="769" width="41.5" style="25" customWidth="1"/>
    <col min="770" max="770" width="32.5" style="25" customWidth="1"/>
    <col min="771" max="771" width="11" style="25" customWidth="1"/>
    <col min="772" max="772" width="12.875" style="25" customWidth="1"/>
    <col min="773" max="773" width="16" style="25" customWidth="1"/>
    <col min="774" max="774" width="0" style="25" hidden="1" customWidth="1"/>
    <col min="775" max="775" width="20.125" style="25" customWidth="1"/>
    <col min="776" max="1023" width="9.125" style="25"/>
    <col min="1024" max="1024" width="5.875" style="25" customWidth="1"/>
    <col min="1025" max="1025" width="41.5" style="25" customWidth="1"/>
    <col min="1026" max="1026" width="32.5" style="25" customWidth="1"/>
    <col min="1027" max="1027" width="11" style="25" customWidth="1"/>
    <col min="1028" max="1028" width="12.875" style="25" customWidth="1"/>
    <col min="1029" max="1029" width="16" style="25" customWidth="1"/>
    <col min="1030" max="1030" width="0" style="25" hidden="1" customWidth="1"/>
    <col min="1031" max="1031" width="20.125" style="25" customWidth="1"/>
    <col min="1032" max="1279" width="9.125" style="25"/>
    <col min="1280" max="1280" width="5.875" style="25" customWidth="1"/>
    <col min="1281" max="1281" width="41.5" style="25" customWidth="1"/>
    <col min="1282" max="1282" width="32.5" style="25" customWidth="1"/>
    <col min="1283" max="1283" width="11" style="25" customWidth="1"/>
    <col min="1284" max="1284" width="12.875" style="25" customWidth="1"/>
    <col min="1285" max="1285" width="16" style="25" customWidth="1"/>
    <col min="1286" max="1286" width="0" style="25" hidden="1" customWidth="1"/>
    <col min="1287" max="1287" width="20.125" style="25" customWidth="1"/>
    <col min="1288" max="1535" width="9.125" style="25"/>
    <col min="1536" max="1536" width="5.875" style="25" customWidth="1"/>
    <col min="1537" max="1537" width="41.5" style="25" customWidth="1"/>
    <col min="1538" max="1538" width="32.5" style="25" customWidth="1"/>
    <col min="1539" max="1539" width="11" style="25" customWidth="1"/>
    <col min="1540" max="1540" width="12.875" style="25" customWidth="1"/>
    <col min="1541" max="1541" width="16" style="25" customWidth="1"/>
    <col min="1542" max="1542" width="0" style="25" hidden="1" customWidth="1"/>
    <col min="1543" max="1543" width="20.125" style="25" customWidth="1"/>
    <col min="1544" max="1791" width="9.125" style="25"/>
    <col min="1792" max="1792" width="5.875" style="25" customWidth="1"/>
    <col min="1793" max="1793" width="41.5" style="25" customWidth="1"/>
    <col min="1794" max="1794" width="32.5" style="25" customWidth="1"/>
    <col min="1795" max="1795" width="11" style="25" customWidth="1"/>
    <col min="1796" max="1796" width="12.875" style="25" customWidth="1"/>
    <col min="1797" max="1797" width="16" style="25" customWidth="1"/>
    <col min="1798" max="1798" width="0" style="25" hidden="1" customWidth="1"/>
    <col min="1799" max="1799" width="20.125" style="25" customWidth="1"/>
    <col min="1800" max="2047" width="9.125" style="25"/>
    <col min="2048" max="2048" width="5.875" style="25" customWidth="1"/>
    <col min="2049" max="2049" width="41.5" style="25" customWidth="1"/>
    <col min="2050" max="2050" width="32.5" style="25" customWidth="1"/>
    <col min="2051" max="2051" width="11" style="25" customWidth="1"/>
    <col min="2052" max="2052" width="12.875" style="25" customWidth="1"/>
    <col min="2053" max="2053" width="16" style="25" customWidth="1"/>
    <col min="2054" max="2054" width="0" style="25" hidden="1" customWidth="1"/>
    <col min="2055" max="2055" width="20.125" style="25" customWidth="1"/>
    <col min="2056" max="2303" width="9.125" style="25"/>
    <col min="2304" max="2304" width="5.875" style="25" customWidth="1"/>
    <col min="2305" max="2305" width="41.5" style="25" customWidth="1"/>
    <col min="2306" max="2306" width="32.5" style="25" customWidth="1"/>
    <col min="2307" max="2307" width="11" style="25" customWidth="1"/>
    <col min="2308" max="2308" width="12.875" style="25" customWidth="1"/>
    <col min="2309" max="2309" width="16" style="25" customWidth="1"/>
    <col min="2310" max="2310" width="0" style="25" hidden="1" customWidth="1"/>
    <col min="2311" max="2311" width="20.125" style="25" customWidth="1"/>
    <col min="2312" max="2559" width="9.125" style="25"/>
    <col min="2560" max="2560" width="5.875" style="25" customWidth="1"/>
    <col min="2561" max="2561" width="41.5" style="25" customWidth="1"/>
    <col min="2562" max="2562" width="32.5" style="25" customWidth="1"/>
    <col min="2563" max="2563" width="11" style="25" customWidth="1"/>
    <col min="2564" max="2564" width="12.875" style="25" customWidth="1"/>
    <col min="2565" max="2565" width="16" style="25" customWidth="1"/>
    <col min="2566" max="2566" width="0" style="25" hidden="1" customWidth="1"/>
    <col min="2567" max="2567" width="20.125" style="25" customWidth="1"/>
    <col min="2568" max="2815" width="9.125" style="25"/>
    <col min="2816" max="2816" width="5.875" style="25" customWidth="1"/>
    <col min="2817" max="2817" width="41.5" style="25" customWidth="1"/>
    <col min="2818" max="2818" width="32.5" style="25" customWidth="1"/>
    <col min="2819" max="2819" width="11" style="25" customWidth="1"/>
    <col min="2820" max="2820" width="12.875" style="25" customWidth="1"/>
    <col min="2821" max="2821" width="16" style="25" customWidth="1"/>
    <col min="2822" max="2822" width="0" style="25" hidden="1" customWidth="1"/>
    <col min="2823" max="2823" width="20.125" style="25" customWidth="1"/>
    <col min="2824" max="3071" width="9.125" style="25"/>
    <col min="3072" max="3072" width="5.875" style="25" customWidth="1"/>
    <col min="3073" max="3073" width="41.5" style="25" customWidth="1"/>
    <col min="3074" max="3074" width="32.5" style="25" customWidth="1"/>
    <col min="3075" max="3075" width="11" style="25" customWidth="1"/>
    <col min="3076" max="3076" width="12.875" style="25" customWidth="1"/>
    <col min="3077" max="3077" width="16" style="25" customWidth="1"/>
    <col min="3078" max="3078" width="0" style="25" hidden="1" customWidth="1"/>
    <col min="3079" max="3079" width="20.125" style="25" customWidth="1"/>
    <col min="3080" max="3327" width="9.125" style="25"/>
    <col min="3328" max="3328" width="5.875" style="25" customWidth="1"/>
    <col min="3329" max="3329" width="41.5" style="25" customWidth="1"/>
    <col min="3330" max="3330" width="32.5" style="25" customWidth="1"/>
    <col min="3331" max="3331" width="11" style="25" customWidth="1"/>
    <col min="3332" max="3332" width="12.875" style="25" customWidth="1"/>
    <col min="3333" max="3333" width="16" style="25" customWidth="1"/>
    <col min="3334" max="3334" width="0" style="25" hidden="1" customWidth="1"/>
    <col min="3335" max="3335" width="20.125" style="25" customWidth="1"/>
    <col min="3336" max="3583" width="9.125" style="25"/>
    <col min="3584" max="3584" width="5.875" style="25" customWidth="1"/>
    <col min="3585" max="3585" width="41.5" style="25" customWidth="1"/>
    <col min="3586" max="3586" width="32.5" style="25" customWidth="1"/>
    <col min="3587" max="3587" width="11" style="25" customWidth="1"/>
    <col min="3588" max="3588" width="12.875" style="25" customWidth="1"/>
    <col min="3589" max="3589" width="16" style="25" customWidth="1"/>
    <col min="3590" max="3590" width="0" style="25" hidden="1" customWidth="1"/>
    <col min="3591" max="3591" width="20.125" style="25" customWidth="1"/>
    <col min="3592" max="3839" width="9.125" style="25"/>
    <col min="3840" max="3840" width="5.875" style="25" customWidth="1"/>
    <col min="3841" max="3841" width="41.5" style="25" customWidth="1"/>
    <col min="3842" max="3842" width="32.5" style="25" customWidth="1"/>
    <col min="3843" max="3843" width="11" style="25" customWidth="1"/>
    <col min="3844" max="3844" width="12.875" style="25" customWidth="1"/>
    <col min="3845" max="3845" width="16" style="25" customWidth="1"/>
    <col min="3846" max="3846" width="0" style="25" hidden="1" customWidth="1"/>
    <col min="3847" max="3847" width="20.125" style="25" customWidth="1"/>
    <col min="3848" max="4095" width="9.125" style="25"/>
    <col min="4096" max="4096" width="5.875" style="25" customWidth="1"/>
    <col min="4097" max="4097" width="41.5" style="25" customWidth="1"/>
    <col min="4098" max="4098" width="32.5" style="25" customWidth="1"/>
    <col min="4099" max="4099" width="11" style="25" customWidth="1"/>
    <col min="4100" max="4100" width="12.875" style="25" customWidth="1"/>
    <col min="4101" max="4101" width="16" style="25" customWidth="1"/>
    <col min="4102" max="4102" width="0" style="25" hidden="1" customWidth="1"/>
    <col min="4103" max="4103" width="20.125" style="25" customWidth="1"/>
    <col min="4104" max="4351" width="9.125" style="25"/>
    <col min="4352" max="4352" width="5.875" style="25" customWidth="1"/>
    <col min="4353" max="4353" width="41.5" style="25" customWidth="1"/>
    <col min="4354" max="4354" width="32.5" style="25" customWidth="1"/>
    <col min="4355" max="4355" width="11" style="25" customWidth="1"/>
    <col min="4356" max="4356" width="12.875" style="25" customWidth="1"/>
    <col min="4357" max="4357" width="16" style="25" customWidth="1"/>
    <col min="4358" max="4358" width="0" style="25" hidden="1" customWidth="1"/>
    <col min="4359" max="4359" width="20.125" style="25" customWidth="1"/>
    <col min="4360" max="4607" width="9.125" style="25"/>
    <col min="4608" max="4608" width="5.875" style="25" customWidth="1"/>
    <col min="4609" max="4609" width="41.5" style="25" customWidth="1"/>
    <col min="4610" max="4610" width="32.5" style="25" customWidth="1"/>
    <col min="4611" max="4611" width="11" style="25" customWidth="1"/>
    <col min="4612" max="4612" width="12.875" style="25" customWidth="1"/>
    <col min="4613" max="4613" width="16" style="25" customWidth="1"/>
    <col min="4614" max="4614" width="0" style="25" hidden="1" customWidth="1"/>
    <col min="4615" max="4615" width="20.125" style="25" customWidth="1"/>
    <col min="4616" max="4863" width="9.125" style="25"/>
    <col min="4864" max="4864" width="5.875" style="25" customWidth="1"/>
    <col min="4865" max="4865" width="41.5" style="25" customWidth="1"/>
    <col min="4866" max="4866" width="32.5" style="25" customWidth="1"/>
    <col min="4867" max="4867" width="11" style="25" customWidth="1"/>
    <col min="4868" max="4868" width="12.875" style="25" customWidth="1"/>
    <col min="4869" max="4869" width="16" style="25" customWidth="1"/>
    <col min="4870" max="4870" width="0" style="25" hidden="1" customWidth="1"/>
    <col min="4871" max="4871" width="20.125" style="25" customWidth="1"/>
    <col min="4872" max="5119" width="9.125" style="25"/>
    <col min="5120" max="5120" width="5.875" style="25" customWidth="1"/>
    <col min="5121" max="5121" width="41.5" style="25" customWidth="1"/>
    <col min="5122" max="5122" width="32.5" style="25" customWidth="1"/>
    <col min="5123" max="5123" width="11" style="25" customWidth="1"/>
    <col min="5124" max="5124" width="12.875" style="25" customWidth="1"/>
    <col min="5125" max="5125" width="16" style="25" customWidth="1"/>
    <col min="5126" max="5126" width="0" style="25" hidden="1" customWidth="1"/>
    <col min="5127" max="5127" width="20.125" style="25" customWidth="1"/>
    <col min="5128" max="5375" width="9.125" style="25"/>
    <col min="5376" max="5376" width="5.875" style="25" customWidth="1"/>
    <col min="5377" max="5377" width="41.5" style="25" customWidth="1"/>
    <col min="5378" max="5378" width="32.5" style="25" customWidth="1"/>
    <col min="5379" max="5379" width="11" style="25" customWidth="1"/>
    <col min="5380" max="5380" width="12.875" style="25" customWidth="1"/>
    <col min="5381" max="5381" width="16" style="25" customWidth="1"/>
    <col min="5382" max="5382" width="0" style="25" hidden="1" customWidth="1"/>
    <col min="5383" max="5383" width="20.125" style="25" customWidth="1"/>
    <col min="5384" max="5631" width="9.125" style="25"/>
    <col min="5632" max="5632" width="5.875" style="25" customWidth="1"/>
    <col min="5633" max="5633" width="41.5" style="25" customWidth="1"/>
    <col min="5634" max="5634" width="32.5" style="25" customWidth="1"/>
    <col min="5635" max="5635" width="11" style="25" customWidth="1"/>
    <col min="5636" max="5636" width="12.875" style="25" customWidth="1"/>
    <col min="5637" max="5637" width="16" style="25" customWidth="1"/>
    <col min="5638" max="5638" width="0" style="25" hidden="1" customWidth="1"/>
    <col min="5639" max="5639" width="20.125" style="25" customWidth="1"/>
    <col min="5640" max="5887" width="9.125" style="25"/>
    <col min="5888" max="5888" width="5.875" style="25" customWidth="1"/>
    <col min="5889" max="5889" width="41.5" style="25" customWidth="1"/>
    <col min="5890" max="5890" width="32.5" style="25" customWidth="1"/>
    <col min="5891" max="5891" width="11" style="25" customWidth="1"/>
    <col min="5892" max="5892" width="12.875" style="25" customWidth="1"/>
    <col min="5893" max="5893" width="16" style="25" customWidth="1"/>
    <col min="5894" max="5894" width="0" style="25" hidden="1" customWidth="1"/>
    <col min="5895" max="5895" width="20.125" style="25" customWidth="1"/>
    <col min="5896" max="6143" width="9.125" style="25"/>
    <col min="6144" max="6144" width="5.875" style="25" customWidth="1"/>
    <col min="6145" max="6145" width="41.5" style="25" customWidth="1"/>
    <col min="6146" max="6146" width="32.5" style="25" customWidth="1"/>
    <col min="6147" max="6147" width="11" style="25" customWidth="1"/>
    <col min="6148" max="6148" width="12.875" style="25" customWidth="1"/>
    <col min="6149" max="6149" width="16" style="25" customWidth="1"/>
    <col min="6150" max="6150" width="0" style="25" hidden="1" customWidth="1"/>
    <col min="6151" max="6151" width="20.125" style="25" customWidth="1"/>
    <col min="6152" max="6399" width="9.125" style="25"/>
    <col min="6400" max="6400" width="5.875" style="25" customWidth="1"/>
    <col min="6401" max="6401" width="41.5" style="25" customWidth="1"/>
    <col min="6402" max="6402" width="32.5" style="25" customWidth="1"/>
    <col min="6403" max="6403" width="11" style="25" customWidth="1"/>
    <col min="6404" max="6404" width="12.875" style="25" customWidth="1"/>
    <col min="6405" max="6405" width="16" style="25" customWidth="1"/>
    <col min="6406" max="6406" width="0" style="25" hidden="1" customWidth="1"/>
    <col min="6407" max="6407" width="20.125" style="25" customWidth="1"/>
    <col min="6408" max="6655" width="9.125" style="25"/>
    <col min="6656" max="6656" width="5.875" style="25" customWidth="1"/>
    <col min="6657" max="6657" width="41.5" style="25" customWidth="1"/>
    <col min="6658" max="6658" width="32.5" style="25" customWidth="1"/>
    <col min="6659" max="6659" width="11" style="25" customWidth="1"/>
    <col min="6660" max="6660" width="12.875" style="25" customWidth="1"/>
    <col min="6661" max="6661" width="16" style="25" customWidth="1"/>
    <col min="6662" max="6662" width="0" style="25" hidden="1" customWidth="1"/>
    <col min="6663" max="6663" width="20.125" style="25" customWidth="1"/>
    <col min="6664" max="6911" width="9.125" style="25"/>
    <col min="6912" max="6912" width="5.875" style="25" customWidth="1"/>
    <col min="6913" max="6913" width="41.5" style="25" customWidth="1"/>
    <col min="6914" max="6914" width="32.5" style="25" customWidth="1"/>
    <col min="6915" max="6915" width="11" style="25" customWidth="1"/>
    <col min="6916" max="6916" width="12.875" style="25" customWidth="1"/>
    <col min="6917" max="6917" width="16" style="25" customWidth="1"/>
    <col min="6918" max="6918" width="0" style="25" hidden="1" customWidth="1"/>
    <col min="6919" max="6919" width="20.125" style="25" customWidth="1"/>
    <col min="6920" max="7167" width="9.125" style="25"/>
    <col min="7168" max="7168" width="5.875" style="25" customWidth="1"/>
    <col min="7169" max="7169" width="41.5" style="25" customWidth="1"/>
    <col min="7170" max="7170" width="32.5" style="25" customWidth="1"/>
    <col min="7171" max="7171" width="11" style="25" customWidth="1"/>
    <col min="7172" max="7172" width="12.875" style="25" customWidth="1"/>
    <col min="7173" max="7173" width="16" style="25" customWidth="1"/>
    <col min="7174" max="7174" width="0" style="25" hidden="1" customWidth="1"/>
    <col min="7175" max="7175" width="20.125" style="25" customWidth="1"/>
    <col min="7176" max="7423" width="9.125" style="25"/>
    <col min="7424" max="7424" width="5.875" style="25" customWidth="1"/>
    <col min="7425" max="7425" width="41.5" style="25" customWidth="1"/>
    <col min="7426" max="7426" width="32.5" style="25" customWidth="1"/>
    <col min="7427" max="7427" width="11" style="25" customWidth="1"/>
    <col min="7428" max="7428" width="12.875" style="25" customWidth="1"/>
    <col min="7429" max="7429" width="16" style="25" customWidth="1"/>
    <col min="7430" max="7430" width="0" style="25" hidden="1" customWidth="1"/>
    <col min="7431" max="7431" width="20.125" style="25" customWidth="1"/>
    <col min="7432" max="7679" width="9.125" style="25"/>
    <col min="7680" max="7680" width="5.875" style="25" customWidth="1"/>
    <col min="7681" max="7681" width="41.5" style="25" customWidth="1"/>
    <col min="7682" max="7682" width="32.5" style="25" customWidth="1"/>
    <col min="7683" max="7683" width="11" style="25" customWidth="1"/>
    <col min="7684" max="7684" width="12.875" style="25" customWidth="1"/>
    <col min="7685" max="7685" width="16" style="25" customWidth="1"/>
    <col min="7686" max="7686" width="0" style="25" hidden="1" customWidth="1"/>
    <col min="7687" max="7687" width="20.125" style="25" customWidth="1"/>
    <col min="7688" max="7935" width="9.125" style="25"/>
    <col min="7936" max="7936" width="5.875" style="25" customWidth="1"/>
    <col min="7937" max="7937" width="41.5" style="25" customWidth="1"/>
    <col min="7938" max="7938" width="32.5" style="25" customWidth="1"/>
    <col min="7939" max="7939" width="11" style="25" customWidth="1"/>
    <col min="7940" max="7940" width="12.875" style="25" customWidth="1"/>
    <col min="7941" max="7941" width="16" style="25" customWidth="1"/>
    <col min="7942" max="7942" width="0" style="25" hidden="1" customWidth="1"/>
    <col min="7943" max="7943" width="20.125" style="25" customWidth="1"/>
    <col min="7944" max="8191" width="9.125" style="25"/>
    <col min="8192" max="8192" width="5.875" style="25" customWidth="1"/>
    <col min="8193" max="8193" width="41.5" style="25" customWidth="1"/>
    <col min="8194" max="8194" width="32.5" style="25" customWidth="1"/>
    <col min="8195" max="8195" width="11" style="25" customWidth="1"/>
    <col min="8196" max="8196" width="12.875" style="25" customWidth="1"/>
    <col min="8197" max="8197" width="16" style="25" customWidth="1"/>
    <col min="8198" max="8198" width="0" style="25" hidden="1" customWidth="1"/>
    <col min="8199" max="8199" width="20.125" style="25" customWidth="1"/>
    <col min="8200" max="8447" width="9.125" style="25"/>
    <col min="8448" max="8448" width="5.875" style="25" customWidth="1"/>
    <col min="8449" max="8449" width="41.5" style="25" customWidth="1"/>
    <col min="8450" max="8450" width="32.5" style="25" customWidth="1"/>
    <col min="8451" max="8451" width="11" style="25" customWidth="1"/>
    <col min="8452" max="8452" width="12.875" style="25" customWidth="1"/>
    <col min="8453" max="8453" width="16" style="25" customWidth="1"/>
    <col min="8454" max="8454" width="0" style="25" hidden="1" customWidth="1"/>
    <col min="8455" max="8455" width="20.125" style="25" customWidth="1"/>
    <col min="8456" max="8703" width="9.125" style="25"/>
    <col min="8704" max="8704" width="5.875" style="25" customWidth="1"/>
    <col min="8705" max="8705" width="41.5" style="25" customWidth="1"/>
    <col min="8706" max="8706" width="32.5" style="25" customWidth="1"/>
    <col min="8707" max="8707" width="11" style="25" customWidth="1"/>
    <col min="8708" max="8708" width="12.875" style="25" customWidth="1"/>
    <col min="8709" max="8709" width="16" style="25" customWidth="1"/>
    <col min="8710" max="8710" width="0" style="25" hidden="1" customWidth="1"/>
    <col min="8711" max="8711" width="20.125" style="25" customWidth="1"/>
    <col min="8712" max="8959" width="9.125" style="25"/>
    <col min="8960" max="8960" width="5.875" style="25" customWidth="1"/>
    <col min="8961" max="8961" width="41.5" style="25" customWidth="1"/>
    <col min="8962" max="8962" width="32.5" style="25" customWidth="1"/>
    <col min="8963" max="8963" width="11" style="25" customWidth="1"/>
    <col min="8964" max="8964" width="12.875" style="25" customWidth="1"/>
    <col min="8965" max="8965" width="16" style="25" customWidth="1"/>
    <col min="8966" max="8966" width="0" style="25" hidden="1" customWidth="1"/>
    <col min="8967" max="8967" width="20.125" style="25" customWidth="1"/>
    <col min="8968" max="9215" width="9.125" style="25"/>
    <col min="9216" max="9216" width="5.875" style="25" customWidth="1"/>
    <col min="9217" max="9217" width="41.5" style="25" customWidth="1"/>
    <col min="9218" max="9218" width="32.5" style="25" customWidth="1"/>
    <col min="9219" max="9219" width="11" style="25" customWidth="1"/>
    <col min="9220" max="9220" width="12.875" style="25" customWidth="1"/>
    <col min="9221" max="9221" width="16" style="25" customWidth="1"/>
    <col min="9222" max="9222" width="0" style="25" hidden="1" customWidth="1"/>
    <col min="9223" max="9223" width="20.125" style="25" customWidth="1"/>
    <col min="9224" max="9471" width="9.125" style="25"/>
    <col min="9472" max="9472" width="5.875" style="25" customWidth="1"/>
    <col min="9473" max="9473" width="41.5" style="25" customWidth="1"/>
    <col min="9474" max="9474" width="32.5" style="25" customWidth="1"/>
    <col min="9475" max="9475" width="11" style="25" customWidth="1"/>
    <col min="9476" max="9476" width="12.875" style="25" customWidth="1"/>
    <col min="9477" max="9477" width="16" style="25" customWidth="1"/>
    <col min="9478" max="9478" width="0" style="25" hidden="1" customWidth="1"/>
    <col min="9479" max="9479" width="20.125" style="25" customWidth="1"/>
    <col min="9480" max="9727" width="9.125" style="25"/>
    <col min="9728" max="9728" width="5.875" style="25" customWidth="1"/>
    <col min="9729" max="9729" width="41.5" style="25" customWidth="1"/>
    <col min="9730" max="9730" width="32.5" style="25" customWidth="1"/>
    <col min="9731" max="9731" width="11" style="25" customWidth="1"/>
    <col min="9732" max="9732" width="12.875" style="25" customWidth="1"/>
    <col min="9733" max="9733" width="16" style="25" customWidth="1"/>
    <col min="9734" max="9734" width="0" style="25" hidden="1" customWidth="1"/>
    <col min="9735" max="9735" width="20.125" style="25" customWidth="1"/>
    <col min="9736" max="9983" width="9.125" style="25"/>
    <col min="9984" max="9984" width="5.875" style="25" customWidth="1"/>
    <col min="9985" max="9985" width="41.5" style="25" customWidth="1"/>
    <col min="9986" max="9986" width="32.5" style="25" customWidth="1"/>
    <col min="9987" max="9987" width="11" style="25" customWidth="1"/>
    <col min="9988" max="9988" width="12.875" style="25" customWidth="1"/>
    <col min="9989" max="9989" width="16" style="25" customWidth="1"/>
    <col min="9990" max="9990" width="0" style="25" hidden="1" customWidth="1"/>
    <col min="9991" max="9991" width="20.125" style="25" customWidth="1"/>
    <col min="9992" max="10239" width="9.125" style="25"/>
    <col min="10240" max="10240" width="5.875" style="25" customWidth="1"/>
    <col min="10241" max="10241" width="41.5" style="25" customWidth="1"/>
    <col min="10242" max="10242" width="32.5" style="25" customWidth="1"/>
    <col min="10243" max="10243" width="11" style="25" customWidth="1"/>
    <col min="10244" max="10244" width="12.875" style="25" customWidth="1"/>
    <col min="10245" max="10245" width="16" style="25" customWidth="1"/>
    <col min="10246" max="10246" width="0" style="25" hidden="1" customWidth="1"/>
    <col min="10247" max="10247" width="20.125" style="25" customWidth="1"/>
    <col min="10248" max="10495" width="9.125" style="25"/>
    <col min="10496" max="10496" width="5.875" style="25" customWidth="1"/>
    <col min="10497" max="10497" width="41.5" style="25" customWidth="1"/>
    <col min="10498" max="10498" width="32.5" style="25" customWidth="1"/>
    <col min="10499" max="10499" width="11" style="25" customWidth="1"/>
    <col min="10500" max="10500" width="12.875" style="25" customWidth="1"/>
    <col min="10501" max="10501" width="16" style="25" customWidth="1"/>
    <col min="10502" max="10502" width="0" style="25" hidden="1" customWidth="1"/>
    <col min="10503" max="10503" width="20.125" style="25" customWidth="1"/>
    <col min="10504" max="10751" width="9.125" style="25"/>
    <col min="10752" max="10752" width="5.875" style="25" customWidth="1"/>
    <col min="10753" max="10753" width="41.5" style="25" customWidth="1"/>
    <col min="10754" max="10754" width="32.5" style="25" customWidth="1"/>
    <col min="10755" max="10755" width="11" style="25" customWidth="1"/>
    <col min="10756" max="10756" width="12.875" style="25" customWidth="1"/>
    <col min="10757" max="10757" width="16" style="25" customWidth="1"/>
    <col min="10758" max="10758" width="0" style="25" hidden="1" customWidth="1"/>
    <col min="10759" max="10759" width="20.125" style="25" customWidth="1"/>
    <col min="10760" max="11007" width="9.125" style="25"/>
    <col min="11008" max="11008" width="5.875" style="25" customWidth="1"/>
    <col min="11009" max="11009" width="41.5" style="25" customWidth="1"/>
    <col min="11010" max="11010" width="32.5" style="25" customWidth="1"/>
    <col min="11011" max="11011" width="11" style="25" customWidth="1"/>
    <col min="11012" max="11012" width="12.875" style="25" customWidth="1"/>
    <col min="11013" max="11013" width="16" style="25" customWidth="1"/>
    <col min="11014" max="11014" width="0" style="25" hidden="1" customWidth="1"/>
    <col min="11015" max="11015" width="20.125" style="25" customWidth="1"/>
    <col min="11016" max="11263" width="9.125" style="25"/>
    <col min="11264" max="11264" width="5.875" style="25" customWidth="1"/>
    <col min="11265" max="11265" width="41.5" style="25" customWidth="1"/>
    <col min="11266" max="11266" width="32.5" style="25" customWidth="1"/>
    <col min="11267" max="11267" width="11" style="25" customWidth="1"/>
    <col min="11268" max="11268" width="12.875" style="25" customWidth="1"/>
    <col min="11269" max="11269" width="16" style="25" customWidth="1"/>
    <col min="11270" max="11270" width="0" style="25" hidden="1" customWidth="1"/>
    <col min="11271" max="11271" width="20.125" style="25" customWidth="1"/>
    <col min="11272" max="11519" width="9.125" style="25"/>
    <col min="11520" max="11520" width="5.875" style="25" customWidth="1"/>
    <col min="11521" max="11521" width="41.5" style="25" customWidth="1"/>
    <col min="11522" max="11522" width="32.5" style="25" customWidth="1"/>
    <col min="11523" max="11523" width="11" style="25" customWidth="1"/>
    <col min="11524" max="11524" width="12.875" style="25" customWidth="1"/>
    <col min="11525" max="11525" width="16" style="25" customWidth="1"/>
    <col min="11526" max="11526" width="0" style="25" hidden="1" customWidth="1"/>
    <col min="11527" max="11527" width="20.125" style="25" customWidth="1"/>
    <col min="11528" max="11775" width="9.125" style="25"/>
    <col min="11776" max="11776" width="5.875" style="25" customWidth="1"/>
    <col min="11777" max="11777" width="41.5" style="25" customWidth="1"/>
    <col min="11778" max="11778" width="32.5" style="25" customWidth="1"/>
    <col min="11779" max="11779" width="11" style="25" customWidth="1"/>
    <col min="11780" max="11780" width="12.875" style="25" customWidth="1"/>
    <col min="11781" max="11781" width="16" style="25" customWidth="1"/>
    <col min="11782" max="11782" width="0" style="25" hidden="1" customWidth="1"/>
    <col min="11783" max="11783" width="20.125" style="25" customWidth="1"/>
    <col min="11784" max="12031" width="9.125" style="25"/>
    <col min="12032" max="12032" width="5.875" style="25" customWidth="1"/>
    <col min="12033" max="12033" width="41.5" style="25" customWidth="1"/>
    <col min="12034" max="12034" width="32.5" style="25" customWidth="1"/>
    <col min="12035" max="12035" width="11" style="25" customWidth="1"/>
    <col min="12036" max="12036" width="12.875" style="25" customWidth="1"/>
    <col min="12037" max="12037" width="16" style="25" customWidth="1"/>
    <col min="12038" max="12038" width="0" style="25" hidden="1" customWidth="1"/>
    <col min="12039" max="12039" width="20.125" style="25" customWidth="1"/>
    <col min="12040" max="12287" width="9.125" style="25"/>
    <col min="12288" max="12288" width="5.875" style="25" customWidth="1"/>
    <col min="12289" max="12289" width="41.5" style="25" customWidth="1"/>
    <col min="12290" max="12290" width="32.5" style="25" customWidth="1"/>
    <col min="12291" max="12291" width="11" style="25" customWidth="1"/>
    <col min="12292" max="12292" width="12.875" style="25" customWidth="1"/>
    <col min="12293" max="12293" width="16" style="25" customWidth="1"/>
    <col min="12294" max="12294" width="0" style="25" hidden="1" customWidth="1"/>
    <col min="12295" max="12295" width="20.125" style="25" customWidth="1"/>
    <col min="12296" max="12543" width="9.125" style="25"/>
    <col min="12544" max="12544" width="5.875" style="25" customWidth="1"/>
    <col min="12545" max="12545" width="41.5" style="25" customWidth="1"/>
    <col min="12546" max="12546" width="32.5" style="25" customWidth="1"/>
    <col min="12547" max="12547" width="11" style="25" customWidth="1"/>
    <col min="12548" max="12548" width="12.875" style="25" customWidth="1"/>
    <col min="12549" max="12549" width="16" style="25" customWidth="1"/>
    <col min="12550" max="12550" width="0" style="25" hidden="1" customWidth="1"/>
    <col min="12551" max="12551" width="20.125" style="25" customWidth="1"/>
    <col min="12552" max="12799" width="9.125" style="25"/>
    <col min="12800" max="12800" width="5.875" style="25" customWidth="1"/>
    <col min="12801" max="12801" width="41.5" style="25" customWidth="1"/>
    <col min="12802" max="12802" width="32.5" style="25" customWidth="1"/>
    <col min="12803" max="12803" width="11" style="25" customWidth="1"/>
    <col min="12804" max="12804" width="12.875" style="25" customWidth="1"/>
    <col min="12805" max="12805" width="16" style="25" customWidth="1"/>
    <col min="12806" max="12806" width="0" style="25" hidden="1" customWidth="1"/>
    <col min="12807" max="12807" width="20.125" style="25" customWidth="1"/>
    <col min="12808" max="13055" width="9.125" style="25"/>
    <col min="13056" max="13056" width="5.875" style="25" customWidth="1"/>
    <col min="13057" max="13057" width="41.5" style="25" customWidth="1"/>
    <col min="13058" max="13058" width="32.5" style="25" customWidth="1"/>
    <col min="13059" max="13059" width="11" style="25" customWidth="1"/>
    <col min="13060" max="13060" width="12.875" style="25" customWidth="1"/>
    <col min="13061" max="13061" width="16" style="25" customWidth="1"/>
    <col min="13062" max="13062" width="0" style="25" hidden="1" customWidth="1"/>
    <col min="13063" max="13063" width="20.125" style="25" customWidth="1"/>
    <col min="13064" max="13311" width="9.125" style="25"/>
    <col min="13312" max="13312" width="5.875" style="25" customWidth="1"/>
    <col min="13313" max="13313" width="41.5" style="25" customWidth="1"/>
    <col min="13314" max="13314" width="32.5" style="25" customWidth="1"/>
    <col min="13315" max="13315" width="11" style="25" customWidth="1"/>
    <col min="13316" max="13316" width="12.875" style="25" customWidth="1"/>
    <col min="13317" max="13317" width="16" style="25" customWidth="1"/>
    <col min="13318" max="13318" width="0" style="25" hidden="1" customWidth="1"/>
    <col min="13319" max="13319" width="20.125" style="25" customWidth="1"/>
    <col min="13320" max="13567" width="9.125" style="25"/>
    <col min="13568" max="13568" width="5.875" style="25" customWidth="1"/>
    <col min="13569" max="13569" width="41.5" style="25" customWidth="1"/>
    <col min="13570" max="13570" width="32.5" style="25" customWidth="1"/>
    <col min="13571" max="13571" width="11" style="25" customWidth="1"/>
    <col min="13572" max="13572" width="12.875" style="25" customWidth="1"/>
    <col min="13573" max="13573" width="16" style="25" customWidth="1"/>
    <col min="13574" max="13574" width="0" style="25" hidden="1" customWidth="1"/>
    <col min="13575" max="13575" width="20.125" style="25" customWidth="1"/>
    <col min="13576" max="13823" width="9.125" style="25"/>
    <col min="13824" max="13824" width="5.875" style="25" customWidth="1"/>
    <col min="13825" max="13825" width="41.5" style="25" customWidth="1"/>
    <col min="13826" max="13826" width="32.5" style="25" customWidth="1"/>
    <col min="13827" max="13827" width="11" style="25" customWidth="1"/>
    <col min="13828" max="13828" width="12.875" style="25" customWidth="1"/>
    <col min="13829" max="13829" width="16" style="25" customWidth="1"/>
    <col min="13830" max="13830" width="0" style="25" hidden="1" customWidth="1"/>
    <col min="13831" max="13831" width="20.125" style="25" customWidth="1"/>
    <col min="13832" max="14079" width="9.125" style="25"/>
    <col min="14080" max="14080" width="5.875" style="25" customWidth="1"/>
    <col min="14081" max="14081" width="41.5" style="25" customWidth="1"/>
    <col min="14082" max="14082" width="32.5" style="25" customWidth="1"/>
    <col min="14083" max="14083" width="11" style="25" customWidth="1"/>
    <col min="14084" max="14084" width="12.875" style="25" customWidth="1"/>
    <col min="14085" max="14085" width="16" style="25" customWidth="1"/>
    <col min="14086" max="14086" width="0" style="25" hidden="1" customWidth="1"/>
    <col min="14087" max="14087" width="20.125" style="25" customWidth="1"/>
    <col min="14088" max="14335" width="9.125" style="25"/>
    <col min="14336" max="14336" width="5.875" style="25" customWidth="1"/>
    <col min="14337" max="14337" width="41.5" style="25" customWidth="1"/>
    <col min="14338" max="14338" width="32.5" style="25" customWidth="1"/>
    <col min="14339" max="14339" width="11" style="25" customWidth="1"/>
    <col min="14340" max="14340" width="12.875" style="25" customWidth="1"/>
    <col min="14341" max="14341" width="16" style="25" customWidth="1"/>
    <col min="14342" max="14342" width="0" style="25" hidden="1" customWidth="1"/>
    <col min="14343" max="14343" width="20.125" style="25" customWidth="1"/>
    <col min="14344" max="14591" width="9.125" style="25"/>
    <col min="14592" max="14592" width="5.875" style="25" customWidth="1"/>
    <col min="14593" max="14593" width="41.5" style="25" customWidth="1"/>
    <col min="14594" max="14594" width="32.5" style="25" customWidth="1"/>
    <col min="14595" max="14595" width="11" style="25" customWidth="1"/>
    <col min="14596" max="14596" width="12.875" style="25" customWidth="1"/>
    <col min="14597" max="14597" width="16" style="25" customWidth="1"/>
    <col min="14598" max="14598" width="0" style="25" hidden="1" customWidth="1"/>
    <col min="14599" max="14599" width="20.125" style="25" customWidth="1"/>
    <col min="14600" max="14847" width="9.125" style="25"/>
    <col min="14848" max="14848" width="5.875" style="25" customWidth="1"/>
    <col min="14849" max="14849" width="41.5" style="25" customWidth="1"/>
    <col min="14850" max="14850" width="32.5" style="25" customWidth="1"/>
    <col min="14851" max="14851" width="11" style="25" customWidth="1"/>
    <col min="14852" max="14852" width="12.875" style="25" customWidth="1"/>
    <col min="14853" max="14853" width="16" style="25" customWidth="1"/>
    <col min="14854" max="14854" width="0" style="25" hidden="1" customWidth="1"/>
    <col min="14855" max="14855" width="20.125" style="25" customWidth="1"/>
    <col min="14856" max="15103" width="9.125" style="25"/>
    <col min="15104" max="15104" width="5.875" style="25" customWidth="1"/>
    <col min="15105" max="15105" width="41.5" style="25" customWidth="1"/>
    <col min="15106" max="15106" width="32.5" style="25" customWidth="1"/>
    <col min="15107" max="15107" width="11" style="25" customWidth="1"/>
    <col min="15108" max="15108" width="12.875" style="25" customWidth="1"/>
    <col min="15109" max="15109" width="16" style="25" customWidth="1"/>
    <col min="15110" max="15110" width="0" style="25" hidden="1" customWidth="1"/>
    <col min="15111" max="15111" width="20.125" style="25" customWidth="1"/>
    <col min="15112" max="15359" width="9.125" style="25"/>
    <col min="15360" max="15360" width="5.875" style="25" customWidth="1"/>
    <col min="15361" max="15361" width="41.5" style="25" customWidth="1"/>
    <col min="15362" max="15362" width="32.5" style="25" customWidth="1"/>
    <col min="15363" max="15363" width="11" style="25" customWidth="1"/>
    <col min="15364" max="15364" width="12.875" style="25" customWidth="1"/>
    <col min="15365" max="15365" width="16" style="25" customWidth="1"/>
    <col min="15366" max="15366" width="0" style="25" hidden="1" customWidth="1"/>
    <col min="15367" max="15367" width="20.125" style="25" customWidth="1"/>
    <col min="15368" max="15615" width="9.125" style="25"/>
    <col min="15616" max="15616" width="5.875" style="25" customWidth="1"/>
    <col min="15617" max="15617" width="41.5" style="25" customWidth="1"/>
    <col min="15618" max="15618" width="32.5" style="25" customWidth="1"/>
    <col min="15619" max="15619" width="11" style="25" customWidth="1"/>
    <col min="15620" max="15620" width="12.875" style="25" customWidth="1"/>
    <col min="15621" max="15621" width="16" style="25" customWidth="1"/>
    <col min="15622" max="15622" width="0" style="25" hidden="1" customWidth="1"/>
    <col min="15623" max="15623" width="20.125" style="25" customWidth="1"/>
    <col min="15624" max="15871" width="9.125" style="25"/>
    <col min="15872" max="15872" width="5.875" style="25" customWidth="1"/>
    <col min="15873" max="15873" width="41.5" style="25" customWidth="1"/>
    <col min="15874" max="15874" width="32.5" style="25" customWidth="1"/>
    <col min="15875" max="15875" width="11" style="25" customWidth="1"/>
    <col min="15876" max="15876" width="12.875" style="25" customWidth="1"/>
    <col min="15877" max="15877" width="16" style="25" customWidth="1"/>
    <col min="15878" max="15878" width="0" style="25" hidden="1" customWidth="1"/>
    <col min="15879" max="15879" width="20.125" style="25" customWidth="1"/>
    <col min="15880" max="16127" width="9.125" style="25"/>
    <col min="16128" max="16128" width="5.875" style="25" customWidth="1"/>
    <col min="16129" max="16129" width="41.5" style="25" customWidth="1"/>
    <col min="16130" max="16130" width="32.5" style="25" customWidth="1"/>
    <col min="16131" max="16131" width="11" style="25" customWidth="1"/>
    <col min="16132" max="16132" width="12.875" style="25" customWidth="1"/>
    <col min="16133" max="16133" width="16" style="25" customWidth="1"/>
    <col min="16134" max="16134" width="0" style="25" hidden="1" customWidth="1"/>
    <col min="16135" max="16135" width="20.125" style="25" customWidth="1"/>
    <col min="16136" max="16384" width="9.125" style="25"/>
  </cols>
  <sheetData>
    <row r="1" spans="1:9" ht="18.75" x14ac:dyDescent="0.3">
      <c r="A1" s="279" t="s">
        <v>47</v>
      </c>
      <c r="B1" s="279"/>
      <c r="C1" s="279"/>
      <c r="D1" s="279"/>
      <c r="E1" s="279"/>
      <c r="F1" s="279"/>
      <c r="G1" s="279"/>
    </row>
    <row r="2" spans="1:9" ht="22.5" customHeight="1" x14ac:dyDescent="0.25">
      <c r="A2" s="280" t="s">
        <v>219</v>
      </c>
      <c r="B2" s="280"/>
      <c r="C2" s="280"/>
      <c r="D2" s="280"/>
      <c r="E2" s="280"/>
      <c r="F2" s="280"/>
      <c r="G2" s="280"/>
    </row>
    <row r="3" spans="1:9" ht="20.25" customHeight="1" x14ac:dyDescent="0.3">
      <c r="F3" s="281" t="s">
        <v>40</v>
      </c>
      <c r="G3" s="281"/>
    </row>
    <row r="4" spans="1:9" ht="54.95" customHeight="1" x14ac:dyDescent="0.25">
      <c r="A4" s="81" t="s">
        <v>10</v>
      </c>
      <c r="B4" s="81" t="s">
        <v>41</v>
      </c>
      <c r="C4" s="81" t="s">
        <v>42</v>
      </c>
      <c r="D4" s="81" t="s">
        <v>82</v>
      </c>
      <c r="E4" s="81" t="s">
        <v>43</v>
      </c>
      <c r="F4" s="81" t="s">
        <v>220</v>
      </c>
      <c r="G4" s="81" t="s">
        <v>7</v>
      </c>
    </row>
    <row r="5" spans="1:9" s="26" customFormat="1" ht="54" customHeight="1" x14ac:dyDescent="0.25">
      <c r="A5" s="82">
        <v>1</v>
      </c>
      <c r="B5" s="83" t="s">
        <v>83</v>
      </c>
      <c r="C5" s="83" t="s">
        <v>84</v>
      </c>
      <c r="D5" s="84">
        <v>214</v>
      </c>
      <c r="E5" s="84">
        <v>140</v>
      </c>
      <c r="F5" s="84">
        <v>50</v>
      </c>
      <c r="G5" s="85" t="s">
        <v>188</v>
      </c>
      <c r="I5" s="79"/>
    </row>
    <row r="6" spans="1:9" s="26" customFormat="1" ht="51.95" customHeight="1" x14ac:dyDescent="0.25">
      <c r="A6" s="82">
        <v>2</v>
      </c>
      <c r="B6" s="83" t="s">
        <v>85</v>
      </c>
      <c r="C6" s="83" t="s">
        <v>86</v>
      </c>
      <c r="D6" s="84">
        <v>370</v>
      </c>
      <c r="E6" s="84">
        <v>320</v>
      </c>
      <c r="F6" s="84">
        <v>40</v>
      </c>
      <c r="G6" s="85" t="s">
        <v>609</v>
      </c>
    </row>
    <row r="7" spans="1:9" s="26" customFormat="1" ht="99.6" customHeight="1" x14ac:dyDescent="0.25">
      <c r="A7" s="82">
        <v>3</v>
      </c>
      <c r="B7" s="83" t="s">
        <v>87</v>
      </c>
      <c r="C7" s="83" t="s">
        <v>88</v>
      </c>
      <c r="D7" s="86">
        <v>323.89999999999998</v>
      </c>
      <c r="E7" s="84">
        <v>300</v>
      </c>
      <c r="F7" s="84">
        <v>70</v>
      </c>
      <c r="G7" s="1" t="s">
        <v>610</v>
      </c>
      <c r="I7" s="79"/>
    </row>
    <row r="8" spans="1:9" s="27" customFormat="1" ht="63.95" customHeight="1" x14ac:dyDescent="0.25">
      <c r="A8" s="82">
        <v>4</v>
      </c>
      <c r="B8" s="83" t="s">
        <v>89</v>
      </c>
      <c r="C8" s="83" t="s">
        <v>90</v>
      </c>
      <c r="D8" s="87">
        <v>8.2579999999999991</v>
      </c>
      <c r="E8" s="84">
        <v>5</v>
      </c>
      <c r="F8" s="84">
        <v>3</v>
      </c>
      <c r="G8" s="85" t="s">
        <v>189</v>
      </c>
    </row>
    <row r="9" spans="1:9" s="27" customFormat="1" ht="69.599999999999994" customHeight="1" x14ac:dyDescent="0.25">
      <c r="A9" s="82">
        <v>5</v>
      </c>
      <c r="B9" s="83" t="s">
        <v>91</v>
      </c>
      <c r="C9" s="83" t="s">
        <v>92</v>
      </c>
      <c r="D9" s="87">
        <v>33.554000000000002</v>
      </c>
      <c r="E9" s="84">
        <v>33</v>
      </c>
      <c r="F9" s="84">
        <v>20</v>
      </c>
      <c r="G9" s="85" t="s">
        <v>611</v>
      </c>
    </row>
    <row r="10" spans="1:9" s="27" customFormat="1" ht="67.5" customHeight="1" x14ac:dyDescent="0.25">
      <c r="A10" s="82">
        <v>6</v>
      </c>
      <c r="B10" s="88" t="s">
        <v>95</v>
      </c>
      <c r="C10" s="117" t="s">
        <v>96</v>
      </c>
      <c r="D10" s="86">
        <v>9.4</v>
      </c>
      <c r="E10" s="84">
        <v>9</v>
      </c>
      <c r="F10" s="84">
        <v>7</v>
      </c>
      <c r="G10" s="85" t="s">
        <v>190</v>
      </c>
    </row>
    <row r="11" spans="1:9" s="27" customFormat="1" ht="63.6" customHeight="1" x14ac:dyDescent="0.25">
      <c r="A11" s="82">
        <v>7</v>
      </c>
      <c r="B11" s="88" t="s">
        <v>97</v>
      </c>
      <c r="C11" s="88" t="s">
        <v>98</v>
      </c>
      <c r="D11" s="86">
        <v>100</v>
      </c>
      <c r="E11" s="84">
        <v>90</v>
      </c>
      <c r="F11" s="84">
        <v>75</v>
      </c>
      <c r="G11" s="85" t="s">
        <v>191</v>
      </c>
    </row>
    <row r="12" spans="1:9" s="27" customFormat="1" ht="96" customHeight="1" x14ac:dyDescent="0.25">
      <c r="A12" s="82">
        <v>8</v>
      </c>
      <c r="B12" s="88" t="s">
        <v>192</v>
      </c>
      <c r="C12" s="88" t="s">
        <v>193</v>
      </c>
      <c r="D12" s="86">
        <v>599</v>
      </c>
      <c r="E12" s="84">
        <v>400</v>
      </c>
      <c r="F12" s="84">
        <v>328.5</v>
      </c>
      <c r="G12" s="85" t="s">
        <v>612</v>
      </c>
      <c r="I12" s="85"/>
    </row>
    <row r="13" spans="1:9" s="27" customFormat="1" ht="96.6" customHeight="1" x14ac:dyDescent="0.25">
      <c r="A13" s="82">
        <v>9</v>
      </c>
      <c r="B13" s="88" t="s">
        <v>194</v>
      </c>
      <c r="C13" s="88" t="s">
        <v>195</v>
      </c>
      <c r="D13" s="86">
        <v>19.2</v>
      </c>
      <c r="E13" s="84">
        <v>15</v>
      </c>
      <c r="F13" s="84">
        <v>12.5</v>
      </c>
      <c r="G13" s="85" t="s">
        <v>613</v>
      </c>
    </row>
    <row r="14" spans="1:9" s="27" customFormat="1" ht="45.95" customHeight="1" x14ac:dyDescent="0.25">
      <c r="A14" s="82">
        <v>10</v>
      </c>
      <c r="B14" s="88" t="s">
        <v>607</v>
      </c>
      <c r="C14" s="88" t="s">
        <v>608</v>
      </c>
      <c r="D14" s="86">
        <v>34</v>
      </c>
      <c r="E14" s="84">
        <v>24</v>
      </c>
      <c r="F14" s="84">
        <v>24</v>
      </c>
      <c r="G14" s="85" t="s">
        <v>614</v>
      </c>
    </row>
    <row r="15" spans="1:9" s="27" customFormat="1" ht="51.6" customHeight="1" x14ac:dyDescent="0.25">
      <c r="A15" s="82">
        <v>11</v>
      </c>
      <c r="B15" s="88" t="s">
        <v>615</v>
      </c>
      <c r="C15" s="88" t="s">
        <v>616</v>
      </c>
      <c r="D15" s="204">
        <v>1511</v>
      </c>
      <c r="E15" s="84">
        <f>D15</f>
        <v>1511</v>
      </c>
      <c r="F15" s="84">
        <v>281</v>
      </c>
      <c r="G15" s="85" t="s">
        <v>617</v>
      </c>
    </row>
    <row r="16" spans="1:9" s="27" customFormat="1" ht="27.6" customHeight="1" x14ac:dyDescent="0.25">
      <c r="A16" s="82">
        <v>10</v>
      </c>
      <c r="B16" s="88" t="s">
        <v>94</v>
      </c>
      <c r="C16" s="88"/>
      <c r="D16" s="89">
        <v>40</v>
      </c>
      <c r="E16" s="84">
        <v>40</v>
      </c>
      <c r="F16" s="84">
        <v>40</v>
      </c>
      <c r="G16" s="85"/>
    </row>
    <row r="17" spans="1:9" ht="23.45" customHeight="1" x14ac:dyDescent="0.25">
      <c r="A17" s="28"/>
      <c r="B17" s="29" t="s">
        <v>8</v>
      </c>
      <c r="C17" s="28"/>
      <c r="D17" s="80">
        <f>SUM(D5:D16)+80</f>
        <v>3342.3119999999999</v>
      </c>
      <c r="E17" s="95">
        <f>SUM(E5:E16)</f>
        <v>2887</v>
      </c>
      <c r="F17" s="202">
        <f>SUM(F5:F16)</f>
        <v>951</v>
      </c>
      <c r="G17" s="30"/>
    </row>
    <row r="18" spans="1:9" ht="28.5" customHeight="1" x14ac:dyDescent="0.25">
      <c r="A18" s="31"/>
      <c r="B18" s="31"/>
      <c r="C18" s="31"/>
      <c r="D18" s="282" t="s">
        <v>9</v>
      </c>
      <c r="E18" s="282"/>
      <c r="F18" s="282"/>
      <c r="G18" s="282"/>
      <c r="I18" s="203"/>
    </row>
    <row r="19" spans="1:9" x14ac:dyDescent="0.25">
      <c r="A19" s="31"/>
      <c r="B19" s="31"/>
      <c r="C19" s="31"/>
      <c r="D19" s="31"/>
      <c r="E19" s="31"/>
      <c r="F19" s="31"/>
    </row>
    <row r="20" spans="1:9" s="32" customFormat="1" hidden="1" x14ac:dyDescent="0.25">
      <c r="B20" s="32" t="s">
        <v>44</v>
      </c>
      <c r="F20" s="246">
        <v>3</v>
      </c>
    </row>
    <row r="21" spans="1:9" s="32" customFormat="1" hidden="1" x14ac:dyDescent="0.25">
      <c r="B21" s="32" t="s">
        <v>45</v>
      </c>
      <c r="F21" s="32">
        <v>4</v>
      </c>
    </row>
    <row r="22" spans="1:9" ht="48" hidden="1" customHeight="1" x14ac:dyDescent="0.25">
      <c r="B22" s="25" t="s">
        <v>46</v>
      </c>
    </row>
    <row r="23" spans="1:9" ht="51" hidden="1" customHeight="1" x14ac:dyDescent="0.25"/>
    <row r="24" spans="1:9" ht="45" hidden="1" customHeight="1" x14ac:dyDescent="0.25"/>
    <row r="25" spans="1:9" ht="21" hidden="1" customHeight="1" x14ac:dyDescent="0.25"/>
    <row r="26" spans="1:9" ht="20.25" hidden="1" customHeight="1" x14ac:dyDescent="0.25">
      <c r="F26" s="247"/>
    </row>
    <row r="27" spans="1:9" ht="9" hidden="1" customHeight="1" x14ac:dyDescent="0.25"/>
    <row r="28" spans="1:9" hidden="1" x14ac:dyDescent="0.25"/>
    <row r="29" spans="1:9" hidden="1" x14ac:dyDescent="0.25"/>
    <row r="30" spans="1:9" hidden="1" x14ac:dyDescent="0.25"/>
    <row r="31" spans="1:9" hidden="1" x14ac:dyDescent="0.25"/>
    <row r="32" spans="1:9" hidden="1" x14ac:dyDescent="0.25"/>
    <row r="33" spans="2:6" hidden="1" x14ac:dyDescent="0.25"/>
    <row r="34" spans="2:6" hidden="1" x14ac:dyDescent="0.25"/>
    <row r="35" spans="2:6" hidden="1" x14ac:dyDescent="0.25"/>
    <row r="36" spans="2:6" hidden="1" x14ac:dyDescent="0.25"/>
    <row r="37" spans="2:6" hidden="1" x14ac:dyDescent="0.25"/>
    <row r="38" spans="2:6" hidden="1" x14ac:dyDescent="0.25">
      <c r="F38" s="25">
        <v>143000</v>
      </c>
    </row>
    <row r="39" spans="2:6" hidden="1" x14ac:dyDescent="0.25">
      <c r="F39" s="25">
        <v>93000</v>
      </c>
    </row>
    <row r="40" spans="2:6" hidden="1" x14ac:dyDescent="0.25">
      <c r="F40" s="248">
        <f>F38/F39</f>
        <v>1.5376344086021505</v>
      </c>
    </row>
    <row r="41" spans="2:6" hidden="1" x14ac:dyDescent="0.25"/>
    <row r="42" spans="2:6" hidden="1" x14ac:dyDescent="0.25"/>
    <row r="43" spans="2:6" ht="16.5" hidden="1" x14ac:dyDescent="0.25">
      <c r="F43" s="249">
        <v>6148000000</v>
      </c>
    </row>
    <row r="44" spans="2:6" ht="16.5" hidden="1" x14ac:dyDescent="0.25">
      <c r="F44" s="249">
        <v>210878000</v>
      </c>
    </row>
    <row r="45" spans="2:6" hidden="1" x14ac:dyDescent="0.25">
      <c r="F45" s="250">
        <f>F44+F43</f>
        <v>6358878000</v>
      </c>
    </row>
    <row r="46" spans="2:6" hidden="1" x14ac:dyDescent="0.25"/>
    <row r="47" spans="2:6" ht="15" hidden="1" customHeight="1" x14ac:dyDescent="0.25">
      <c r="B47" s="25" t="s">
        <v>49</v>
      </c>
      <c r="C47" s="33" t="e">
        <f>#REF!+'[1]PL 01 NS tien dat thi xa'!H64</f>
        <v>#REF!</v>
      </c>
      <c r="F47" s="251"/>
    </row>
    <row r="48" spans="2:6" hidden="1" x14ac:dyDescent="0.25">
      <c r="C48" s="33"/>
    </row>
    <row r="49" spans="2:6" hidden="1" x14ac:dyDescent="0.25">
      <c r="C49" s="33"/>
    </row>
    <row r="50" spans="2:6" hidden="1" x14ac:dyDescent="0.25">
      <c r="C50" s="33"/>
    </row>
    <row r="51" spans="2:6" hidden="1" x14ac:dyDescent="0.25">
      <c r="C51" s="33"/>
    </row>
    <row r="52" spans="2:6" hidden="1" x14ac:dyDescent="0.25">
      <c r="C52" s="33"/>
    </row>
    <row r="53" spans="2:6" hidden="1" x14ac:dyDescent="0.25">
      <c r="C53" s="33"/>
    </row>
    <row r="54" spans="2:6" ht="16.5" hidden="1" x14ac:dyDescent="0.25">
      <c r="C54" s="33"/>
      <c r="F54" s="252">
        <v>27470000</v>
      </c>
    </row>
    <row r="55" spans="2:6" ht="16.5" hidden="1" x14ac:dyDescent="0.25">
      <c r="C55" s="33"/>
      <c r="F55" s="253">
        <v>6358878000</v>
      </c>
    </row>
    <row r="56" spans="2:6" ht="16.5" hidden="1" x14ac:dyDescent="0.25">
      <c r="C56" s="33"/>
      <c r="F56" s="252">
        <v>201961000</v>
      </c>
    </row>
    <row r="57" spans="2:6" ht="16.5" hidden="1" x14ac:dyDescent="0.25">
      <c r="C57" s="33"/>
      <c r="F57" s="252">
        <v>4918000</v>
      </c>
    </row>
    <row r="58" spans="2:6" hidden="1" x14ac:dyDescent="0.25">
      <c r="C58" s="33"/>
    </row>
    <row r="59" spans="2:6" hidden="1" x14ac:dyDescent="0.25">
      <c r="C59" s="33"/>
      <c r="F59" s="250">
        <f>SUM(F54:F57)</f>
        <v>6593227000</v>
      </c>
    </row>
    <row r="60" spans="2:6" hidden="1" x14ac:dyDescent="0.25">
      <c r="C60" s="33"/>
    </row>
    <row r="61" spans="2:6" hidden="1" x14ac:dyDescent="0.25">
      <c r="C61" s="33"/>
    </row>
    <row r="62" spans="2:6" hidden="1" x14ac:dyDescent="0.25">
      <c r="C62" s="33"/>
    </row>
    <row r="63" spans="2:6" hidden="1" x14ac:dyDescent="0.25">
      <c r="C63" s="33"/>
    </row>
    <row r="64" spans="2:6" hidden="1" x14ac:dyDescent="0.25">
      <c r="B64" s="25" t="s">
        <v>48</v>
      </c>
      <c r="C64" s="33">
        <f>F17*1000</f>
        <v>951000</v>
      </c>
    </row>
    <row r="65" spans="2:6" hidden="1" x14ac:dyDescent="0.25">
      <c r="B65" s="25" t="s">
        <v>50</v>
      </c>
      <c r="C65" s="33">
        <v>203000</v>
      </c>
    </row>
    <row r="66" spans="2:6" s="34" customFormat="1" hidden="1" x14ac:dyDescent="0.25">
      <c r="C66" s="35" t="e">
        <f>C47+C64+C65</f>
        <v>#REF!</v>
      </c>
      <c r="D66" s="36" t="s">
        <v>52</v>
      </c>
      <c r="F66" s="25"/>
    </row>
    <row r="67" spans="2:6" hidden="1" x14ac:dyDescent="0.25">
      <c r="E67" s="25">
        <v>2020</v>
      </c>
      <c r="F67" s="33">
        <v>172000</v>
      </c>
    </row>
    <row r="68" spans="2:6" hidden="1" x14ac:dyDescent="0.25">
      <c r="E68" s="25">
        <v>203</v>
      </c>
      <c r="F68" s="25" t="s">
        <v>51</v>
      </c>
    </row>
    <row r="69" spans="2:6" hidden="1" x14ac:dyDescent="0.25">
      <c r="E69" s="25">
        <v>235</v>
      </c>
    </row>
    <row r="70" spans="2:6" hidden="1" x14ac:dyDescent="0.25">
      <c r="E70" s="25">
        <f>E69/E68</f>
        <v>1.1576354679802956</v>
      </c>
      <c r="F70" s="254">
        <f>F67*1.18</f>
        <v>202960</v>
      </c>
    </row>
    <row r="71" spans="2:6" hidden="1" x14ac:dyDescent="0.25"/>
    <row r="72" spans="2:6" hidden="1" x14ac:dyDescent="0.25"/>
    <row r="73" spans="2:6" hidden="1" x14ac:dyDescent="0.25"/>
    <row r="74" spans="2:6" hidden="1" x14ac:dyDescent="0.25"/>
    <row r="75" spans="2:6" ht="15.6" hidden="1" customHeight="1" x14ac:dyDescent="0.25"/>
    <row r="76" spans="2:6" ht="15.6" hidden="1" customHeight="1" x14ac:dyDescent="0.25"/>
    <row r="77" spans="2:6" ht="15.6" hidden="1" customHeight="1" x14ac:dyDescent="0.25"/>
    <row r="78" spans="2:6" ht="15.6" hidden="1" customHeight="1" x14ac:dyDescent="0.25"/>
    <row r="79" spans="2:6" ht="15.6" hidden="1" customHeight="1" x14ac:dyDescent="0.25"/>
    <row r="80" spans="2:6" ht="15.6" hidden="1" customHeight="1" x14ac:dyDescent="0.25"/>
    <row r="81" spans="4:4" ht="15.6" hidden="1" customHeight="1" x14ac:dyDescent="0.25"/>
    <row r="82" spans="4:4" ht="15.6" hidden="1" customHeight="1" x14ac:dyDescent="0.25"/>
    <row r="90" spans="4:4" x14ac:dyDescent="0.25">
      <c r="D90" s="118"/>
    </row>
    <row r="91" spans="4:4" x14ac:dyDescent="0.25">
      <c r="D91" s="33"/>
    </row>
    <row r="92" spans="4:4" x14ac:dyDescent="0.25">
      <c r="D92" s="33"/>
    </row>
    <row r="93" spans="4:4" x14ac:dyDescent="0.25">
      <c r="D93" s="33"/>
    </row>
    <row r="94" spans="4:4" x14ac:dyDescent="0.25">
      <c r="D94" s="118"/>
    </row>
  </sheetData>
  <mergeCells count="4">
    <mergeCell ref="A1:G1"/>
    <mergeCell ref="A2:G2"/>
    <mergeCell ref="F3:G3"/>
    <mergeCell ref="D18:G18"/>
  </mergeCells>
  <pageMargins left="0.31496062992125984" right="0.31496062992125984" top="0.55118110236220474" bottom="0.55118110236220474" header="0.31496062992125984" footer="0.31496062992125984"/>
  <pageSetup paperSize="9" orientation="landscape"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35" zoomScale="85" zoomScaleNormal="85" workbookViewId="0">
      <selection activeCell="F38" sqref="F38"/>
    </sheetView>
  </sheetViews>
  <sheetFormatPr defaultRowHeight="12.75" x14ac:dyDescent="0.2"/>
  <cols>
    <col min="1" max="1" width="5.75" style="17" customWidth="1"/>
    <col min="2" max="2" width="43.875" style="18" customWidth="1"/>
    <col min="3" max="3" width="18.25" style="21" customWidth="1"/>
    <col min="4" max="4" width="0.5" style="21" hidden="1" customWidth="1"/>
    <col min="5" max="5" width="18.875" style="18" customWidth="1"/>
    <col min="6" max="6" width="19.25" style="18" customWidth="1"/>
    <col min="7" max="7" width="19.5" style="18" customWidth="1"/>
    <col min="8" max="8" width="21.625" style="242" customWidth="1"/>
    <col min="9" max="9" width="20.875" style="242" hidden="1" customWidth="1"/>
    <col min="10" max="10" width="0.125" style="243" hidden="1" customWidth="1"/>
    <col min="11" max="11" width="27.375" style="17" customWidth="1"/>
    <col min="12" max="250" width="8.75" style="18"/>
    <col min="251" max="251" width="5.75" style="18" customWidth="1"/>
    <col min="252" max="252" width="46.875" style="18" customWidth="1"/>
    <col min="253" max="253" width="17.5" style="18" customWidth="1"/>
    <col min="254" max="254" width="0" style="18" hidden="1" customWidth="1"/>
    <col min="255" max="255" width="13.5" style="18" customWidth="1"/>
    <col min="256" max="256" width="13.125" style="18" customWidth="1"/>
    <col min="257" max="257" width="0" style="18" hidden="1" customWidth="1"/>
    <col min="258" max="258" width="14" style="18" customWidth="1"/>
    <col min="259" max="259" width="13.5" style="18" customWidth="1"/>
    <col min="260" max="260" width="34.5" style="18" customWidth="1"/>
    <col min="261" max="262" width="0" style="18" hidden="1" customWidth="1"/>
    <col min="263" max="263" width="16.75" style="18" customWidth="1"/>
    <col min="264" max="264" width="11.5" style="18" bestFit="1" customWidth="1"/>
    <col min="265" max="266" width="8.75" style="18"/>
    <col min="267" max="267" width="12.5" style="18" customWidth="1"/>
    <col min="268" max="506" width="8.75" style="18"/>
    <col min="507" max="507" width="5.75" style="18" customWidth="1"/>
    <col min="508" max="508" width="46.875" style="18" customWidth="1"/>
    <col min="509" max="509" width="17.5" style="18" customWidth="1"/>
    <col min="510" max="510" width="0" style="18" hidden="1" customWidth="1"/>
    <col min="511" max="511" width="13.5" style="18" customWidth="1"/>
    <col min="512" max="512" width="13.125" style="18" customWidth="1"/>
    <col min="513" max="513" width="0" style="18" hidden="1" customWidth="1"/>
    <col min="514" max="514" width="14" style="18" customWidth="1"/>
    <col min="515" max="515" width="13.5" style="18" customWidth="1"/>
    <col min="516" max="516" width="34.5" style="18" customWidth="1"/>
    <col min="517" max="518" width="0" style="18" hidden="1" customWidth="1"/>
    <col min="519" max="519" width="16.75" style="18" customWidth="1"/>
    <col min="520" max="520" width="11.5" style="18" bestFit="1" customWidth="1"/>
    <col min="521" max="522" width="8.75" style="18"/>
    <col min="523" max="523" width="12.5" style="18" customWidth="1"/>
    <col min="524" max="762" width="8.75" style="18"/>
    <col min="763" max="763" width="5.75" style="18" customWidth="1"/>
    <col min="764" max="764" width="46.875" style="18" customWidth="1"/>
    <col min="765" max="765" width="17.5" style="18" customWidth="1"/>
    <col min="766" max="766" width="0" style="18" hidden="1" customWidth="1"/>
    <col min="767" max="767" width="13.5" style="18" customWidth="1"/>
    <col min="768" max="768" width="13.125" style="18" customWidth="1"/>
    <col min="769" max="769" width="0" style="18" hidden="1" customWidth="1"/>
    <col min="770" max="770" width="14" style="18" customWidth="1"/>
    <col min="771" max="771" width="13.5" style="18" customWidth="1"/>
    <col min="772" max="772" width="34.5" style="18" customWidth="1"/>
    <col min="773" max="774" width="0" style="18" hidden="1" customWidth="1"/>
    <col min="775" max="775" width="16.75" style="18" customWidth="1"/>
    <col min="776" max="776" width="11.5" style="18" bestFit="1" customWidth="1"/>
    <col min="777" max="778" width="8.75" style="18"/>
    <col min="779" max="779" width="12.5" style="18" customWidth="1"/>
    <col min="780" max="1018" width="8.75" style="18"/>
    <col min="1019" max="1019" width="5.75" style="18" customWidth="1"/>
    <col min="1020" max="1020" width="46.875" style="18" customWidth="1"/>
    <col min="1021" max="1021" width="17.5" style="18" customWidth="1"/>
    <col min="1022" max="1022" width="0" style="18" hidden="1" customWidth="1"/>
    <col min="1023" max="1023" width="13.5" style="18" customWidth="1"/>
    <col min="1024" max="1024" width="13.125" style="18" customWidth="1"/>
    <col min="1025" max="1025" width="0" style="18" hidden="1" customWidth="1"/>
    <col min="1026" max="1026" width="14" style="18" customWidth="1"/>
    <col min="1027" max="1027" width="13.5" style="18" customWidth="1"/>
    <col min="1028" max="1028" width="34.5" style="18" customWidth="1"/>
    <col min="1029" max="1030" width="0" style="18" hidden="1" customWidth="1"/>
    <col min="1031" max="1031" width="16.75" style="18" customWidth="1"/>
    <col min="1032" max="1032" width="11.5" style="18" bestFit="1" customWidth="1"/>
    <col min="1033" max="1034" width="8.75" style="18"/>
    <col min="1035" max="1035" width="12.5" style="18" customWidth="1"/>
    <col min="1036" max="1274" width="8.75" style="18"/>
    <col min="1275" max="1275" width="5.75" style="18" customWidth="1"/>
    <col min="1276" max="1276" width="46.875" style="18" customWidth="1"/>
    <col min="1277" max="1277" width="17.5" style="18" customWidth="1"/>
    <col min="1278" max="1278" width="0" style="18" hidden="1" customWidth="1"/>
    <col min="1279" max="1279" width="13.5" style="18" customWidth="1"/>
    <col min="1280" max="1280" width="13.125" style="18" customWidth="1"/>
    <col min="1281" max="1281" width="0" style="18" hidden="1" customWidth="1"/>
    <col min="1282" max="1282" width="14" style="18" customWidth="1"/>
    <col min="1283" max="1283" width="13.5" style="18" customWidth="1"/>
    <col min="1284" max="1284" width="34.5" style="18" customWidth="1"/>
    <col min="1285" max="1286" width="0" style="18" hidden="1" customWidth="1"/>
    <col min="1287" max="1287" width="16.75" style="18" customWidth="1"/>
    <col min="1288" max="1288" width="11.5" style="18" bestFit="1" customWidth="1"/>
    <col min="1289" max="1290" width="8.75" style="18"/>
    <col min="1291" max="1291" width="12.5" style="18" customWidth="1"/>
    <col min="1292" max="1530" width="8.75" style="18"/>
    <col min="1531" max="1531" width="5.75" style="18" customWidth="1"/>
    <col min="1532" max="1532" width="46.875" style="18" customWidth="1"/>
    <col min="1533" max="1533" width="17.5" style="18" customWidth="1"/>
    <col min="1534" max="1534" width="0" style="18" hidden="1" customWidth="1"/>
    <col min="1535" max="1535" width="13.5" style="18" customWidth="1"/>
    <col min="1536" max="1536" width="13.125" style="18" customWidth="1"/>
    <col min="1537" max="1537" width="0" style="18" hidden="1" customWidth="1"/>
    <col min="1538" max="1538" width="14" style="18" customWidth="1"/>
    <col min="1539" max="1539" width="13.5" style="18" customWidth="1"/>
    <col min="1540" max="1540" width="34.5" style="18" customWidth="1"/>
    <col min="1541" max="1542" width="0" style="18" hidden="1" customWidth="1"/>
    <col min="1543" max="1543" width="16.75" style="18" customWidth="1"/>
    <col min="1544" max="1544" width="11.5" style="18" bestFit="1" customWidth="1"/>
    <col min="1545" max="1546" width="8.75" style="18"/>
    <col min="1547" max="1547" width="12.5" style="18" customWidth="1"/>
    <col min="1548" max="1786" width="8.75" style="18"/>
    <col min="1787" max="1787" width="5.75" style="18" customWidth="1"/>
    <col min="1788" max="1788" width="46.875" style="18" customWidth="1"/>
    <col min="1789" max="1789" width="17.5" style="18" customWidth="1"/>
    <col min="1790" max="1790" width="0" style="18" hidden="1" customWidth="1"/>
    <col min="1791" max="1791" width="13.5" style="18" customWidth="1"/>
    <col min="1792" max="1792" width="13.125" style="18" customWidth="1"/>
    <col min="1793" max="1793" width="0" style="18" hidden="1" customWidth="1"/>
    <col min="1794" max="1794" width="14" style="18" customWidth="1"/>
    <col min="1795" max="1795" width="13.5" style="18" customWidth="1"/>
    <col min="1796" max="1796" width="34.5" style="18" customWidth="1"/>
    <col min="1797" max="1798" width="0" style="18" hidden="1" customWidth="1"/>
    <col min="1799" max="1799" width="16.75" style="18" customWidth="1"/>
    <col min="1800" max="1800" width="11.5" style="18" bestFit="1" customWidth="1"/>
    <col min="1801" max="1802" width="8.75" style="18"/>
    <col min="1803" max="1803" width="12.5" style="18" customWidth="1"/>
    <col min="1804" max="2042" width="8.75" style="18"/>
    <col min="2043" max="2043" width="5.75" style="18" customWidth="1"/>
    <col min="2044" max="2044" width="46.875" style="18" customWidth="1"/>
    <col min="2045" max="2045" width="17.5" style="18" customWidth="1"/>
    <col min="2046" max="2046" width="0" style="18" hidden="1" customWidth="1"/>
    <col min="2047" max="2047" width="13.5" style="18" customWidth="1"/>
    <col min="2048" max="2048" width="13.125" style="18" customWidth="1"/>
    <col min="2049" max="2049" width="0" style="18" hidden="1" customWidth="1"/>
    <col min="2050" max="2050" width="14" style="18" customWidth="1"/>
    <col min="2051" max="2051" width="13.5" style="18" customWidth="1"/>
    <col min="2052" max="2052" width="34.5" style="18" customWidth="1"/>
    <col min="2053" max="2054" width="0" style="18" hidden="1" customWidth="1"/>
    <col min="2055" max="2055" width="16.75" style="18" customWidth="1"/>
    <col min="2056" max="2056" width="11.5" style="18" bestFit="1" customWidth="1"/>
    <col min="2057" max="2058" width="8.75" style="18"/>
    <col min="2059" max="2059" width="12.5" style="18" customWidth="1"/>
    <col min="2060" max="2298" width="8.75" style="18"/>
    <col min="2299" max="2299" width="5.75" style="18" customWidth="1"/>
    <col min="2300" max="2300" width="46.875" style="18" customWidth="1"/>
    <col min="2301" max="2301" width="17.5" style="18" customWidth="1"/>
    <col min="2302" max="2302" width="0" style="18" hidden="1" customWidth="1"/>
    <col min="2303" max="2303" width="13.5" style="18" customWidth="1"/>
    <col min="2304" max="2304" width="13.125" style="18" customWidth="1"/>
    <col min="2305" max="2305" width="0" style="18" hidden="1" customWidth="1"/>
    <col min="2306" max="2306" width="14" style="18" customWidth="1"/>
    <col min="2307" max="2307" width="13.5" style="18" customWidth="1"/>
    <col min="2308" max="2308" width="34.5" style="18" customWidth="1"/>
    <col min="2309" max="2310" width="0" style="18" hidden="1" customWidth="1"/>
    <col min="2311" max="2311" width="16.75" style="18" customWidth="1"/>
    <col min="2312" max="2312" width="11.5" style="18" bestFit="1" customWidth="1"/>
    <col min="2313" max="2314" width="8.75" style="18"/>
    <col min="2315" max="2315" width="12.5" style="18" customWidth="1"/>
    <col min="2316" max="2554" width="8.75" style="18"/>
    <col min="2555" max="2555" width="5.75" style="18" customWidth="1"/>
    <col min="2556" max="2556" width="46.875" style="18" customWidth="1"/>
    <col min="2557" max="2557" width="17.5" style="18" customWidth="1"/>
    <col min="2558" max="2558" width="0" style="18" hidden="1" customWidth="1"/>
    <col min="2559" max="2559" width="13.5" style="18" customWidth="1"/>
    <col min="2560" max="2560" width="13.125" style="18" customWidth="1"/>
    <col min="2561" max="2561" width="0" style="18" hidden="1" customWidth="1"/>
    <col min="2562" max="2562" width="14" style="18" customWidth="1"/>
    <col min="2563" max="2563" width="13.5" style="18" customWidth="1"/>
    <col min="2564" max="2564" width="34.5" style="18" customWidth="1"/>
    <col min="2565" max="2566" width="0" style="18" hidden="1" customWidth="1"/>
    <col min="2567" max="2567" width="16.75" style="18" customWidth="1"/>
    <col min="2568" max="2568" width="11.5" style="18" bestFit="1" customWidth="1"/>
    <col min="2569" max="2570" width="8.75" style="18"/>
    <col min="2571" max="2571" width="12.5" style="18" customWidth="1"/>
    <col min="2572" max="2810" width="8.75" style="18"/>
    <col min="2811" max="2811" width="5.75" style="18" customWidth="1"/>
    <col min="2812" max="2812" width="46.875" style="18" customWidth="1"/>
    <col min="2813" max="2813" width="17.5" style="18" customWidth="1"/>
    <col min="2814" max="2814" width="0" style="18" hidden="1" customWidth="1"/>
    <col min="2815" max="2815" width="13.5" style="18" customWidth="1"/>
    <col min="2816" max="2816" width="13.125" style="18" customWidth="1"/>
    <col min="2817" max="2817" width="0" style="18" hidden="1" customWidth="1"/>
    <col min="2818" max="2818" width="14" style="18" customWidth="1"/>
    <col min="2819" max="2819" width="13.5" style="18" customWidth="1"/>
    <col min="2820" max="2820" width="34.5" style="18" customWidth="1"/>
    <col min="2821" max="2822" width="0" style="18" hidden="1" customWidth="1"/>
    <col min="2823" max="2823" width="16.75" style="18" customWidth="1"/>
    <col min="2824" max="2824" width="11.5" style="18" bestFit="1" customWidth="1"/>
    <col min="2825" max="2826" width="8.75" style="18"/>
    <col min="2827" max="2827" width="12.5" style="18" customWidth="1"/>
    <col min="2828" max="3066" width="8.75" style="18"/>
    <col min="3067" max="3067" width="5.75" style="18" customWidth="1"/>
    <col min="3068" max="3068" width="46.875" style="18" customWidth="1"/>
    <col min="3069" max="3069" width="17.5" style="18" customWidth="1"/>
    <col min="3070" max="3070" width="0" style="18" hidden="1" customWidth="1"/>
    <col min="3071" max="3071" width="13.5" style="18" customWidth="1"/>
    <col min="3072" max="3072" width="13.125" style="18" customWidth="1"/>
    <col min="3073" max="3073" width="0" style="18" hidden="1" customWidth="1"/>
    <col min="3074" max="3074" width="14" style="18" customWidth="1"/>
    <col min="3075" max="3075" width="13.5" style="18" customWidth="1"/>
    <col min="3076" max="3076" width="34.5" style="18" customWidth="1"/>
    <col min="3077" max="3078" width="0" style="18" hidden="1" customWidth="1"/>
    <col min="3079" max="3079" width="16.75" style="18" customWidth="1"/>
    <col min="3080" max="3080" width="11.5" style="18" bestFit="1" customWidth="1"/>
    <col min="3081" max="3082" width="8.75" style="18"/>
    <col min="3083" max="3083" width="12.5" style="18" customWidth="1"/>
    <col min="3084" max="3322" width="8.75" style="18"/>
    <col min="3323" max="3323" width="5.75" style="18" customWidth="1"/>
    <col min="3324" max="3324" width="46.875" style="18" customWidth="1"/>
    <col min="3325" max="3325" width="17.5" style="18" customWidth="1"/>
    <col min="3326" max="3326" width="0" style="18" hidden="1" customWidth="1"/>
    <col min="3327" max="3327" width="13.5" style="18" customWidth="1"/>
    <col min="3328" max="3328" width="13.125" style="18" customWidth="1"/>
    <col min="3329" max="3329" width="0" style="18" hidden="1" customWidth="1"/>
    <col min="3330" max="3330" width="14" style="18" customWidth="1"/>
    <col min="3331" max="3331" width="13.5" style="18" customWidth="1"/>
    <col min="3332" max="3332" width="34.5" style="18" customWidth="1"/>
    <col min="3333" max="3334" width="0" style="18" hidden="1" customWidth="1"/>
    <col min="3335" max="3335" width="16.75" style="18" customWidth="1"/>
    <col min="3336" max="3336" width="11.5" style="18" bestFit="1" customWidth="1"/>
    <col min="3337" max="3338" width="8.75" style="18"/>
    <col min="3339" max="3339" width="12.5" style="18" customWidth="1"/>
    <col min="3340" max="3578" width="8.75" style="18"/>
    <col min="3579" max="3579" width="5.75" style="18" customWidth="1"/>
    <col min="3580" max="3580" width="46.875" style="18" customWidth="1"/>
    <col min="3581" max="3581" width="17.5" style="18" customWidth="1"/>
    <col min="3582" max="3582" width="0" style="18" hidden="1" customWidth="1"/>
    <col min="3583" max="3583" width="13.5" style="18" customWidth="1"/>
    <col min="3584" max="3584" width="13.125" style="18" customWidth="1"/>
    <col min="3585" max="3585" width="0" style="18" hidden="1" customWidth="1"/>
    <col min="3586" max="3586" width="14" style="18" customWidth="1"/>
    <col min="3587" max="3587" width="13.5" style="18" customWidth="1"/>
    <col min="3588" max="3588" width="34.5" style="18" customWidth="1"/>
    <col min="3589" max="3590" width="0" style="18" hidden="1" customWidth="1"/>
    <col min="3591" max="3591" width="16.75" style="18" customWidth="1"/>
    <col min="3592" max="3592" width="11.5" style="18" bestFit="1" customWidth="1"/>
    <col min="3593" max="3594" width="8.75" style="18"/>
    <col min="3595" max="3595" width="12.5" style="18" customWidth="1"/>
    <col min="3596" max="3834" width="8.75" style="18"/>
    <col min="3835" max="3835" width="5.75" style="18" customWidth="1"/>
    <col min="3836" max="3836" width="46.875" style="18" customWidth="1"/>
    <col min="3837" max="3837" width="17.5" style="18" customWidth="1"/>
    <col min="3838" max="3838" width="0" style="18" hidden="1" customWidth="1"/>
    <col min="3839" max="3839" width="13.5" style="18" customWidth="1"/>
    <col min="3840" max="3840" width="13.125" style="18" customWidth="1"/>
    <col min="3841" max="3841" width="0" style="18" hidden="1" customWidth="1"/>
    <col min="3842" max="3842" width="14" style="18" customWidth="1"/>
    <col min="3843" max="3843" width="13.5" style="18" customWidth="1"/>
    <col min="3844" max="3844" width="34.5" style="18" customWidth="1"/>
    <col min="3845" max="3846" width="0" style="18" hidden="1" customWidth="1"/>
    <col min="3847" max="3847" width="16.75" style="18" customWidth="1"/>
    <col min="3848" max="3848" width="11.5" style="18" bestFit="1" customWidth="1"/>
    <col min="3849" max="3850" width="8.75" style="18"/>
    <col min="3851" max="3851" width="12.5" style="18" customWidth="1"/>
    <col min="3852" max="4090" width="8.75" style="18"/>
    <col min="4091" max="4091" width="5.75" style="18" customWidth="1"/>
    <col min="4092" max="4092" width="46.875" style="18" customWidth="1"/>
    <col min="4093" max="4093" width="17.5" style="18" customWidth="1"/>
    <col min="4094" max="4094" width="0" style="18" hidden="1" customWidth="1"/>
    <col min="4095" max="4095" width="13.5" style="18" customWidth="1"/>
    <col min="4096" max="4096" width="13.125" style="18" customWidth="1"/>
    <col min="4097" max="4097" width="0" style="18" hidden="1" customWidth="1"/>
    <col min="4098" max="4098" width="14" style="18" customWidth="1"/>
    <col min="4099" max="4099" width="13.5" style="18" customWidth="1"/>
    <col min="4100" max="4100" width="34.5" style="18" customWidth="1"/>
    <col min="4101" max="4102" width="0" style="18" hidden="1" customWidth="1"/>
    <col min="4103" max="4103" width="16.75" style="18" customWidth="1"/>
    <col min="4104" max="4104" width="11.5" style="18" bestFit="1" customWidth="1"/>
    <col min="4105" max="4106" width="8.75" style="18"/>
    <col min="4107" max="4107" width="12.5" style="18" customWidth="1"/>
    <col min="4108" max="4346" width="8.75" style="18"/>
    <col min="4347" max="4347" width="5.75" style="18" customWidth="1"/>
    <col min="4348" max="4348" width="46.875" style="18" customWidth="1"/>
    <col min="4349" max="4349" width="17.5" style="18" customWidth="1"/>
    <col min="4350" max="4350" width="0" style="18" hidden="1" customWidth="1"/>
    <col min="4351" max="4351" width="13.5" style="18" customWidth="1"/>
    <col min="4352" max="4352" width="13.125" style="18" customWidth="1"/>
    <col min="4353" max="4353" width="0" style="18" hidden="1" customWidth="1"/>
    <col min="4354" max="4354" width="14" style="18" customWidth="1"/>
    <col min="4355" max="4355" width="13.5" style="18" customWidth="1"/>
    <col min="4356" max="4356" width="34.5" style="18" customWidth="1"/>
    <col min="4357" max="4358" width="0" style="18" hidden="1" customWidth="1"/>
    <col min="4359" max="4359" width="16.75" style="18" customWidth="1"/>
    <col min="4360" max="4360" width="11.5" style="18" bestFit="1" customWidth="1"/>
    <col min="4361" max="4362" width="8.75" style="18"/>
    <col min="4363" max="4363" width="12.5" style="18" customWidth="1"/>
    <col min="4364" max="4602" width="8.75" style="18"/>
    <col min="4603" max="4603" width="5.75" style="18" customWidth="1"/>
    <col min="4604" max="4604" width="46.875" style="18" customWidth="1"/>
    <col min="4605" max="4605" width="17.5" style="18" customWidth="1"/>
    <col min="4606" max="4606" width="0" style="18" hidden="1" customWidth="1"/>
    <col min="4607" max="4607" width="13.5" style="18" customWidth="1"/>
    <col min="4608" max="4608" width="13.125" style="18" customWidth="1"/>
    <col min="4609" max="4609" width="0" style="18" hidden="1" customWidth="1"/>
    <col min="4610" max="4610" width="14" style="18" customWidth="1"/>
    <col min="4611" max="4611" width="13.5" style="18" customWidth="1"/>
    <col min="4612" max="4612" width="34.5" style="18" customWidth="1"/>
    <col min="4613" max="4614" width="0" style="18" hidden="1" customWidth="1"/>
    <col min="4615" max="4615" width="16.75" style="18" customWidth="1"/>
    <col min="4616" max="4616" width="11.5" style="18" bestFit="1" customWidth="1"/>
    <col min="4617" max="4618" width="8.75" style="18"/>
    <col min="4619" max="4619" width="12.5" style="18" customWidth="1"/>
    <col min="4620" max="4858" width="8.75" style="18"/>
    <col min="4859" max="4859" width="5.75" style="18" customWidth="1"/>
    <col min="4860" max="4860" width="46.875" style="18" customWidth="1"/>
    <col min="4861" max="4861" width="17.5" style="18" customWidth="1"/>
    <col min="4862" max="4862" width="0" style="18" hidden="1" customWidth="1"/>
    <col min="4863" max="4863" width="13.5" style="18" customWidth="1"/>
    <col min="4864" max="4864" width="13.125" style="18" customWidth="1"/>
    <col min="4865" max="4865" width="0" style="18" hidden="1" customWidth="1"/>
    <col min="4866" max="4866" width="14" style="18" customWidth="1"/>
    <col min="4867" max="4867" width="13.5" style="18" customWidth="1"/>
    <col min="4868" max="4868" width="34.5" style="18" customWidth="1"/>
    <col min="4869" max="4870" width="0" style="18" hidden="1" customWidth="1"/>
    <col min="4871" max="4871" width="16.75" style="18" customWidth="1"/>
    <col min="4872" max="4872" width="11.5" style="18" bestFit="1" customWidth="1"/>
    <col min="4873" max="4874" width="8.75" style="18"/>
    <col min="4875" max="4875" width="12.5" style="18" customWidth="1"/>
    <col min="4876" max="5114" width="8.75" style="18"/>
    <col min="5115" max="5115" width="5.75" style="18" customWidth="1"/>
    <col min="5116" max="5116" width="46.875" style="18" customWidth="1"/>
    <col min="5117" max="5117" width="17.5" style="18" customWidth="1"/>
    <col min="5118" max="5118" width="0" style="18" hidden="1" customWidth="1"/>
    <col min="5119" max="5119" width="13.5" style="18" customWidth="1"/>
    <col min="5120" max="5120" width="13.125" style="18" customWidth="1"/>
    <col min="5121" max="5121" width="0" style="18" hidden="1" customWidth="1"/>
    <col min="5122" max="5122" width="14" style="18" customWidth="1"/>
    <col min="5123" max="5123" width="13.5" style="18" customWidth="1"/>
    <col min="5124" max="5124" width="34.5" style="18" customWidth="1"/>
    <col min="5125" max="5126" width="0" style="18" hidden="1" customWidth="1"/>
    <col min="5127" max="5127" width="16.75" style="18" customWidth="1"/>
    <col min="5128" max="5128" width="11.5" style="18" bestFit="1" customWidth="1"/>
    <col min="5129" max="5130" width="8.75" style="18"/>
    <col min="5131" max="5131" width="12.5" style="18" customWidth="1"/>
    <col min="5132" max="5370" width="8.75" style="18"/>
    <col min="5371" max="5371" width="5.75" style="18" customWidth="1"/>
    <col min="5372" max="5372" width="46.875" style="18" customWidth="1"/>
    <col min="5373" max="5373" width="17.5" style="18" customWidth="1"/>
    <col min="5374" max="5374" width="0" style="18" hidden="1" customWidth="1"/>
    <col min="5375" max="5375" width="13.5" style="18" customWidth="1"/>
    <col min="5376" max="5376" width="13.125" style="18" customWidth="1"/>
    <col min="5377" max="5377" width="0" style="18" hidden="1" customWidth="1"/>
    <col min="5378" max="5378" width="14" style="18" customWidth="1"/>
    <col min="5379" max="5379" width="13.5" style="18" customWidth="1"/>
    <col min="5380" max="5380" width="34.5" style="18" customWidth="1"/>
    <col min="5381" max="5382" width="0" style="18" hidden="1" customWidth="1"/>
    <col min="5383" max="5383" width="16.75" style="18" customWidth="1"/>
    <col min="5384" max="5384" width="11.5" style="18" bestFit="1" customWidth="1"/>
    <col min="5385" max="5386" width="8.75" style="18"/>
    <col min="5387" max="5387" width="12.5" style="18" customWidth="1"/>
    <col min="5388" max="5626" width="8.75" style="18"/>
    <col min="5627" max="5627" width="5.75" style="18" customWidth="1"/>
    <col min="5628" max="5628" width="46.875" style="18" customWidth="1"/>
    <col min="5629" max="5629" width="17.5" style="18" customWidth="1"/>
    <col min="5630" max="5630" width="0" style="18" hidden="1" customWidth="1"/>
    <col min="5631" max="5631" width="13.5" style="18" customWidth="1"/>
    <col min="5632" max="5632" width="13.125" style="18" customWidth="1"/>
    <col min="5633" max="5633" width="0" style="18" hidden="1" customWidth="1"/>
    <col min="5634" max="5634" width="14" style="18" customWidth="1"/>
    <col min="5635" max="5635" width="13.5" style="18" customWidth="1"/>
    <col min="5636" max="5636" width="34.5" style="18" customWidth="1"/>
    <col min="5637" max="5638" width="0" style="18" hidden="1" customWidth="1"/>
    <col min="5639" max="5639" width="16.75" style="18" customWidth="1"/>
    <col min="5640" max="5640" width="11.5" style="18" bestFit="1" customWidth="1"/>
    <col min="5641" max="5642" width="8.75" style="18"/>
    <col min="5643" max="5643" width="12.5" style="18" customWidth="1"/>
    <col min="5644" max="5882" width="8.75" style="18"/>
    <col min="5883" max="5883" width="5.75" style="18" customWidth="1"/>
    <col min="5884" max="5884" width="46.875" style="18" customWidth="1"/>
    <col min="5885" max="5885" width="17.5" style="18" customWidth="1"/>
    <col min="5886" max="5886" width="0" style="18" hidden="1" customWidth="1"/>
    <col min="5887" max="5887" width="13.5" style="18" customWidth="1"/>
    <col min="5888" max="5888" width="13.125" style="18" customWidth="1"/>
    <col min="5889" max="5889" width="0" style="18" hidden="1" customWidth="1"/>
    <col min="5890" max="5890" width="14" style="18" customWidth="1"/>
    <col min="5891" max="5891" width="13.5" style="18" customWidth="1"/>
    <col min="5892" max="5892" width="34.5" style="18" customWidth="1"/>
    <col min="5893" max="5894" width="0" style="18" hidden="1" customWidth="1"/>
    <col min="5895" max="5895" width="16.75" style="18" customWidth="1"/>
    <col min="5896" max="5896" width="11.5" style="18" bestFit="1" customWidth="1"/>
    <col min="5897" max="5898" width="8.75" style="18"/>
    <col min="5899" max="5899" width="12.5" style="18" customWidth="1"/>
    <col min="5900" max="6138" width="8.75" style="18"/>
    <col min="6139" max="6139" width="5.75" style="18" customWidth="1"/>
    <col min="6140" max="6140" width="46.875" style="18" customWidth="1"/>
    <col min="6141" max="6141" width="17.5" style="18" customWidth="1"/>
    <col min="6142" max="6142" width="0" style="18" hidden="1" customWidth="1"/>
    <col min="6143" max="6143" width="13.5" style="18" customWidth="1"/>
    <col min="6144" max="6144" width="13.125" style="18" customWidth="1"/>
    <col min="6145" max="6145" width="0" style="18" hidden="1" customWidth="1"/>
    <col min="6146" max="6146" width="14" style="18" customWidth="1"/>
    <col min="6147" max="6147" width="13.5" style="18" customWidth="1"/>
    <col min="6148" max="6148" width="34.5" style="18" customWidth="1"/>
    <col min="6149" max="6150" width="0" style="18" hidden="1" customWidth="1"/>
    <col min="6151" max="6151" width="16.75" style="18" customWidth="1"/>
    <col min="6152" max="6152" width="11.5" style="18" bestFit="1" customWidth="1"/>
    <col min="6153" max="6154" width="8.75" style="18"/>
    <col min="6155" max="6155" width="12.5" style="18" customWidth="1"/>
    <col min="6156" max="6394" width="8.75" style="18"/>
    <col min="6395" max="6395" width="5.75" style="18" customWidth="1"/>
    <col min="6396" max="6396" width="46.875" style="18" customWidth="1"/>
    <col min="6397" max="6397" width="17.5" style="18" customWidth="1"/>
    <col min="6398" max="6398" width="0" style="18" hidden="1" customWidth="1"/>
    <col min="6399" max="6399" width="13.5" style="18" customWidth="1"/>
    <col min="6400" max="6400" width="13.125" style="18" customWidth="1"/>
    <col min="6401" max="6401" width="0" style="18" hidden="1" customWidth="1"/>
    <col min="6402" max="6402" width="14" style="18" customWidth="1"/>
    <col min="6403" max="6403" width="13.5" style="18" customWidth="1"/>
    <col min="6404" max="6404" width="34.5" style="18" customWidth="1"/>
    <col min="6405" max="6406" width="0" style="18" hidden="1" customWidth="1"/>
    <col min="6407" max="6407" width="16.75" style="18" customWidth="1"/>
    <col min="6408" max="6408" width="11.5" style="18" bestFit="1" customWidth="1"/>
    <col min="6409" max="6410" width="8.75" style="18"/>
    <col min="6411" max="6411" width="12.5" style="18" customWidth="1"/>
    <col min="6412" max="6650" width="8.75" style="18"/>
    <col min="6651" max="6651" width="5.75" style="18" customWidth="1"/>
    <col min="6652" max="6652" width="46.875" style="18" customWidth="1"/>
    <col min="6653" max="6653" width="17.5" style="18" customWidth="1"/>
    <col min="6654" max="6654" width="0" style="18" hidden="1" customWidth="1"/>
    <col min="6655" max="6655" width="13.5" style="18" customWidth="1"/>
    <col min="6656" max="6656" width="13.125" style="18" customWidth="1"/>
    <col min="6657" max="6657" width="0" style="18" hidden="1" customWidth="1"/>
    <col min="6658" max="6658" width="14" style="18" customWidth="1"/>
    <col min="6659" max="6659" width="13.5" style="18" customWidth="1"/>
    <col min="6660" max="6660" width="34.5" style="18" customWidth="1"/>
    <col min="6661" max="6662" width="0" style="18" hidden="1" customWidth="1"/>
    <col min="6663" max="6663" width="16.75" style="18" customWidth="1"/>
    <col min="6664" max="6664" width="11.5" style="18" bestFit="1" customWidth="1"/>
    <col min="6665" max="6666" width="8.75" style="18"/>
    <col min="6667" max="6667" width="12.5" style="18" customWidth="1"/>
    <col min="6668" max="6906" width="8.75" style="18"/>
    <col min="6907" max="6907" width="5.75" style="18" customWidth="1"/>
    <col min="6908" max="6908" width="46.875" style="18" customWidth="1"/>
    <col min="6909" max="6909" width="17.5" style="18" customWidth="1"/>
    <col min="6910" max="6910" width="0" style="18" hidden="1" customWidth="1"/>
    <col min="6911" max="6911" width="13.5" style="18" customWidth="1"/>
    <col min="6912" max="6912" width="13.125" style="18" customWidth="1"/>
    <col min="6913" max="6913" width="0" style="18" hidden="1" customWidth="1"/>
    <col min="6914" max="6914" width="14" style="18" customWidth="1"/>
    <col min="6915" max="6915" width="13.5" style="18" customWidth="1"/>
    <col min="6916" max="6916" width="34.5" style="18" customWidth="1"/>
    <col min="6917" max="6918" width="0" style="18" hidden="1" customWidth="1"/>
    <col min="6919" max="6919" width="16.75" style="18" customWidth="1"/>
    <col min="6920" max="6920" width="11.5" style="18" bestFit="1" customWidth="1"/>
    <col min="6921" max="6922" width="8.75" style="18"/>
    <col min="6923" max="6923" width="12.5" style="18" customWidth="1"/>
    <col min="6924" max="7162" width="8.75" style="18"/>
    <col min="7163" max="7163" width="5.75" style="18" customWidth="1"/>
    <col min="7164" max="7164" width="46.875" style="18" customWidth="1"/>
    <col min="7165" max="7165" width="17.5" style="18" customWidth="1"/>
    <col min="7166" max="7166" width="0" style="18" hidden="1" customWidth="1"/>
    <col min="7167" max="7167" width="13.5" style="18" customWidth="1"/>
    <col min="7168" max="7168" width="13.125" style="18" customWidth="1"/>
    <col min="7169" max="7169" width="0" style="18" hidden="1" customWidth="1"/>
    <col min="7170" max="7170" width="14" style="18" customWidth="1"/>
    <col min="7171" max="7171" width="13.5" style="18" customWidth="1"/>
    <col min="7172" max="7172" width="34.5" style="18" customWidth="1"/>
    <col min="7173" max="7174" width="0" style="18" hidden="1" customWidth="1"/>
    <col min="7175" max="7175" width="16.75" style="18" customWidth="1"/>
    <col min="7176" max="7176" width="11.5" style="18" bestFit="1" customWidth="1"/>
    <col min="7177" max="7178" width="8.75" style="18"/>
    <col min="7179" max="7179" width="12.5" style="18" customWidth="1"/>
    <col min="7180" max="7418" width="8.75" style="18"/>
    <col min="7419" max="7419" width="5.75" style="18" customWidth="1"/>
    <col min="7420" max="7420" width="46.875" style="18" customWidth="1"/>
    <col min="7421" max="7421" width="17.5" style="18" customWidth="1"/>
    <col min="7422" max="7422" width="0" style="18" hidden="1" customWidth="1"/>
    <col min="7423" max="7423" width="13.5" style="18" customWidth="1"/>
    <col min="7424" max="7424" width="13.125" style="18" customWidth="1"/>
    <col min="7425" max="7425" width="0" style="18" hidden="1" customWidth="1"/>
    <col min="7426" max="7426" width="14" style="18" customWidth="1"/>
    <col min="7427" max="7427" width="13.5" style="18" customWidth="1"/>
    <col min="7428" max="7428" width="34.5" style="18" customWidth="1"/>
    <col min="7429" max="7430" width="0" style="18" hidden="1" customWidth="1"/>
    <col min="7431" max="7431" width="16.75" style="18" customWidth="1"/>
    <col min="7432" max="7432" width="11.5" style="18" bestFit="1" customWidth="1"/>
    <col min="7433" max="7434" width="8.75" style="18"/>
    <col min="7435" max="7435" width="12.5" style="18" customWidth="1"/>
    <col min="7436" max="7674" width="8.75" style="18"/>
    <col min="7675" max="7675" width="5.75" style="18" customWidth="1"/>
    <col min="7676" max="7676" width="46.875" style="18" customWidth="1"/>
    <col min="7677" max="7677" width="17.5" style="18" customWidth="1"/>
    <col min="7678" max="7678" width="0" style="18" hidden="1" customWidth="1"/>
    <col min="7679" max="7679" width="13.5" style="18" customWidth="1"/>
    <col min="7680" max="7680" width="13.125" style="18" customWidth="1"/>
    <col min="7681" max="7681" width="0" style="18" hidden="1" customWidth="1"/>
    <col min="7682" max="7682" width="14" style="18" customWidth="1"/>
    <col min="7683" max="7683" width="13.5" style="18" customWidth="1"/>
    <col min="7684" max="7684" width="34.5" style="18" customWidth="1"/>
    <col min="7685" max="7686" width="0" style="18" hidden="1" customWidth="1"/>
    <col min="7687" max="7687" width="16.75" style="18" customWidth="1"/>
    <col min="7688" max="7688" width="11.5" style="18" bestFit="1" customWidth="1"/>
    <col min="7689" max="7690" width="8.75" style="18"/>
    <col min="7691" max="7691" width="12.5" style="18" customWidth="1"/>
    <col min="7692" max="7930" width="8.75" style="18"/>
    <col min="7931" max="7931" width="5.75" style="18" customWidth="1"/>
    <col min="7932" max="7932" width="46.875" style="18" customWidth="1"/>
    <col min="7933" max="7933" width="17.5" style="18" customWidth="1"/>
    <col min="7934" max="7934" width="0" style="18" hidden="1" customWidth="1"/>
    <col min="7935" max="7935" width="13.5" style="18" customWidth="1"/>
    <col min="7936" max="7936" width="13.125" style="18" customWidth="1"/>
    <col min="7937" max="7937" width="0" style="18" hidden="1" customWidth="1"/>
    <col min="7938" max="7938" width="14" style="18" customWidth="1"/>
    <col min="7939" max="7939" width="13.5" style="18" customWidth="1"/>
    <col min="7940" max="7940" width="34.5" style="18" customWidth="1"/>
    <col min="7941" max="7942" width="0" style="18" hidden="1" customWidth="1"/>
    <col min="7943" max="7943" width="16.75" style="18" customWidth="1"/>
    <col min="7944" max="7944" width="11.5" style="18" bestFit="1" customWidth="1"/>
    <col min="7945" max="7946" width="8.75" style="18"/>
    <col min="7947" max="7947" width="12.5" style="18" customWidth="1"/>
    <col min="7948" max="8186" width="8.75" style="18"/>
    <col min="8187" max="8187" width="5.75" style="18" customWidth="1"/>
    <col min="8188" max="8188" width="46.875" style="18" customWidth="1"/>
    <col min="8189" max="8189" width="17.5" style="18" customWidth="1"/>
    <col min="8190" max="8190" width="0" style="18" hidden="1" customWidth="1"/>
    <col min="8191" max="8191" width="13.5" style="18" customWidth="1"/>
    <col min="8192" max="8192" width="13.125" style="18" customWidth="1"/>
    <col min="8193" max="8193" width="0" style="18" hidden="1" customWidth="1"/>
    <col min="8194" max="8194" width="14" style="18" customWidth="1"/>
    <col min="8195" max="8195" width="13.5" style="18" customWidth="1"/>
    <col min="8196" max="8196" width="34.5" style="18" customWidth="1"/>
    <col min="8197" max="8198" width="0" style="18" hidden="1" customWidth="1"/>
    <col min="8199" max="8199" width="16.75" style="18" customWidth="1"/>
    <col min="8200" max="8200" width="11.5" style="18" bestFit="1" customWidth="1"/>
    <col min="8201" max="8202" width="8.75" style="18"/>
    <col min="8203" max="8203" width="12.5" style="18" customWidth="1"/>
    <col min="8204" max="8442" width="8.75" style="18"/>
    <col min="8443" max="8443" width="5.75" style="18" customWidth="1"/>
    <col min="8444" max="8444" width="46.875" style="18" customWidth="1"/>
    <col min="8445" max="8445" width="17.5" style="18" customWidth="1"/>
    <col min="8446" max="8446" width="0" style="18" hidden="1" customWidth="1"/>
    <col min="8447" max="8447" width="13.5" style="18" customWidth="1"/>
    <col min="8448" max="8448" width="13.125" style="18" customWidth="1"/>
    <col min="8449" max="8449" width="0" style="18" hidden="1" customWidth="1"/>
    <col min="8450" max="8450" width="14" style="18" customWidth="1"/>
    <col min="8451" max="8451" width="13.5" style="18" customWidth="1"/>
    <col min="8452" max="8452" width="34.5" style="18" customWidth="1"/>
    <col min="8453" max="8454" width="0" style="18" hidden="1" customWidth="1"/>
    <col min="8455" max="8455" width="16.75" style="18" customWidth="1"/>
    <col min="8456" max="8456" width="11.5" style="18" bestFit="1" customWidth="1"/>
    <col min="8457" max="8458" width="8.75" style="18"/>
    <col min="8459" max="8459" width="12.5" style="18" customWidth="1"/>
    <col min="8460" max="8698" width="8.75" style="18"/>
    <col min="8699" max="8699" width="5.75" style="18" customWidth="1"/>
    <col min="8700" max="8700" width="46.875" style="18" customWidth="1"/>
    <col min="8701" max="8701" width="17.5" style="18" customWidth="1"/>
    <col min="8702" max="8702" width="0" style="18" hidden="1" customWidth="1"/>
    <col min="8703" max="8703" width="13.5" style="18" customWidth="1"/>
    <col min="8704" max="8704" width="13.125" style="18" customWidth="1"/>
    <col min="8705" max="8705" width="0" style="18" hidden="1" customWidth="1"/>
    <col min="8706" max="8706" width="14" style="18" customWidth="1"/>
    <col min="8707" max="8707" width="13.5" style="18" customWidth="1"/>
    <col min="8708" max="8708" width="34.5" style="18" customWidth="1"/>
    <col min="8709" max="8710" width="0" style="18" hidden="1" customWidth="1"/>
    <col min="8711" max="8711" width="16.75" style="18" customWidth="1"/>
    <col min="8712" max="8712" width="11.5" style="18" bestFit="1" customWidth="1"/>
    <col min="8713" max="8714" width="8.75" style="18"/>
    <col min="8715" max="8715" width="12.5" style="18" customWidth="1"/>
    <col min="8716" max="8954" width="8.75" style="18"/>
    <col min="8955" max="8955" width="5.75" style="18" customWidth="1"/>
    <col min="8956" max="8956" width="46.875" style="18" customWidth="1"/>
    <col min="8957" max="8957" width="17.5" style="18" customWidth="1"/>
    <col min="8958" max="8958" width="0" style="18" hidden="1" customWidth="1"/>
    <col min="8959" max="8959" width="13.5" style="18" customWidth="1"/>
    <col min="8960" max="8960" width="13.125" style="18" customWidth="1"/>
    <col min="8961" max="8961" width="0" style="18" hidden="1" customWidth="1"/>
    <col min="8962" max="8962" width="14" style="18" customWidth="1"/>
    <col min="8963" max="8963" width="13.5" style="18" customWidth="1"/>
    <col min="8964" max="8964" width="34.5" style="18" customWidth="1"/>
    <col min="8965" max="8966" width="0" style="18" hidden="1" customWidth="1"/>
    <col min="8967" max="8967" width="16.75" style="18" customWidth="1"/>
    <col min="8968" max="8968" width="11.5" style="18" bestFit="1" customWidth="1"/>
    <col min="8969" max="8970" width="8.75" style="18"/>
    <col min="8971" max="8971" width="12.5" style="18" customWidth="1"/>
    <col min="8972" max="9210" width="8.75" style="18"/>
    <col min="9211" max="9211" width="5.75" style="18" customWidth="1"/>
    <col min="9212" max="9212" width="46.875" style="18" customWidth="1"/>
    <col min="9213" max="9213" width="17.5" style="18" customWidth="1"/>
    <col min="9214" max="9214" width="0" style="18" hidden="1" customWidth="1"/>
    <col min="9215" max="9215" width="13.5" style="18" customWidth="1"/>
    <col min="9216" max="9216" width="13.125" style="18" customWidth="1"/>
    <col min="9217" max="9217" width="0" style="18" hidden="1" customWidth="1"/>
    <col min="9218" max="9218" width="14" style="18" customWidth="1"/>
    <col min="9219" max="9219" width="13.5" style="18" customWidth="1"/>
    <col min="9220" max="9220" width="34.5" style="18" customWidth="1"/>
    <col min="9221" max="9222" width="0" style="18" hidden="1" customWidth="1"/>
    <col min="9223" max="9223" width="16.75" style="18" customWidth="1"/>
    <col min="9224" max="9224" width="11.5" style="18" bestFit="1" customWidth="1"/>
    <col min="9225" max="9226" width="8.75" style="18"/>
    <col min="9227" max="9227" width="12.5" style="18" customWidth="1"/>
    <col min="9228" max="9466" width="8.75" style="18"/>
    <col min="9467" max="9467" width="5.75" style="18" customWidth="1"/>
    <col min="9468" max="9468" width="46.875" style="18" customWidth="1"/>
    <col min="9469" max="9469" width="17.5" style="18" customWidth="1"/>
    <col min="9470" max="9470" width="0" style="18" hidden="1" customWidth="1"/>
    <col min="9471" max="9471" width="13.5" style="18" customWidth="1"/>
    <col min="9472" max="9472" width="13.125" style="18" customWidth="1"/>
    <col min="9473" max="9473" width="0" style="18" hidden="1" customWidth="1"/>
    <col min="9474" max="9474" width="14" style="18" customWidth="1"/>
    <col min="9475" max="9475" width="13.5" style="18" customWidth="1"/>
    <col min="9476" max="9476" width="34.5" style="18" customWidth="1"/>
    <col min="9477" max="9478" width="0" style="18" hidden="1" customWidth="1"/>
    <col min="9479" max="9479" width="16.75" style="18" customWidth="1"/>
    <col min="9480" max="9480" width="11.5" style="18" bestFit="1" customWidth="1"/>
    <col min="9481" max="9482" width="8.75" style="18"/>
    <col min="9483" max="9483" width="12.5" style="18" customWidth="1"/>
    <col min="9484" max="9722" width="8.75" style="18"/>
    <col min="9723" max="9723" width="5.75" style="18" customWidth="1"/>
    <col min="9724" max="9724" width="46.875" style="18" customWidth="1"/>
    <col min="9725" max="9725" width="17.5" style="18" customWidth="1"/>
    <col min="9726" max="9726" width="0" style="18" hidden="1" customWidth="1"/>
    <col min="9727" max="9727" width="13.5" style="18" customWidth="1"/>
    <col min="9728" max="9728" width="13.125" style="18" customWidth="1"/>
    <col min="9729" max="9729" width="0" style="18" hidden="1" customWidth="1"/>
    <col min="9730" max="9730" width="14" style="18" customWidth="1"/>
    <col min="9731" max="9731" width="13.5" style="18" customWidth="1"/>
    <col min="9732" max="9732" width="34.5" style="18" customWidth="1"/>
    <col min="9733" max="9734" width="0" style="18" hidden="1" customWidth="1"/>
    <col min="9735" max="9735" width="16.75" style="18" customWidth="1"/>
    <col min="9736" max="9736" width="11.5" style="18" bestFit="1" customWidth="1"/>
    <col min="9737" max="9738" width="8.75" style="18"/>
    <col min="9739" max="9739" width="12.5" style="18" customWidth="1"/>
    <col min="9740" max="9978" width="8.75" style="18"/>
    <col min="9979" max="9979" width="5.75" style="18" customWidth="1"/>
    <col min="9980" max="9980" width="46.875" style="18" customWidth="1"/>
    <col min="9981" max="9981" width="17.5" style="18" customWidth="1"/>
    <col min="9982" max="9982" width="0" style="18" hidden="1" customWidth="1"/>
    <col min="9983" max="9983" width="13.5" style="18" customWidth="1"/>
    <col min="9984" max="9984" width="13.125" style="18" customWidth="1"/>
    <col min="9985" max="9985" width="0" style="18" hidden="1" customWidth="1"/>
    <col min="9986" max="9986" width="14" style="18" customWidth="1"/>
    <col min="9987" max="9987" width="13.5" style="18" customWidth="1"/>
    <col min="9988" max="9988" width="34.5" style="18" customWidth="1"/>
    <col min="9989" max="9990" width="0" style="18" hidden="1" customWidth="1"/>
    <col min="9991" max="9991" width="16.75" style="18" customWidth="1"/>
    <col min="9992" max="9992" width="11.5" style="18" bestFit="1" customWidth="1"/>
    <col min="9993" max="9994" width="8.75" style="18"/>
    <col min="9995" max="9995" width="12.5" style="18" customWidth="1"/>
    <col min="9996" max="10234" width="8.75" style="18"/>
    <col min="10235" max="10235" width="5.75" style="18" customWidth="1"/>
    <col min="10236" max="10236" width="46.875" style="18" customWidth="1"/>
    <col min="10237" max="10237" width="17.5" style="18" customWidth="1"/>
    <col min="10238" max="10238" width="0" style="18" hidden="1" customWidth="1"/>
    <col min="10239" max="10239" width="13.5" style="18" customWidth="1"/>
    <col min="10240" max="10240" width="13.125" style="18" customWidth="1"/>
    <col min="10241" max="10241" width="0" style="18" hidden="1" customWidth="1"/>
    <col min="10242" max="10242" width="14" style="18" customWidth="1"/>
    <col min="10243" max="10243" width="13.5" style="18" customWidth="1"/>
    <col min="10244" max="10244" width="34.5" style="18" customWidth="1"/>
    <col min="10245" max="10246" width="0" style="18" hidden="1" customWidth="1"/>
    <col min="10247" max="10247" width="16.75" style="18" customWidth="1"/>
    <col min="10248" max="10248" width="11.5" style="18" bestFit="1" customWidth="1"/>
    <col min="10249" max="10250" width="8.75" style="18"/>
    <col min="10251" max="10251" width="12.5" style="18" customWidth="1"/>
    <col min="10252" max="10490" width="8.75" style="18"/>
    <col min="10491" max="10491" width="5.75" style="18" customWidth="1"/>
    <col min="10492" max="10492" width="46.875" style="18" customWidth="1"/>
    <col min="10493" max="10493" width="17.5" style="18" customWidth="1"/>
    <col min="10494" max="10494" width="0" style="18" hidden="1" customWidth="1"/>
    <col min="10495" max="10495" width="13.5" style="18" customWidth="1"/>
    <col min="10496" max="10496" width="13.125" style="18" customWidth="1"/>
    <col min="10497" max="10497" width="0" style="18" hidden="1" customWidth="1"/>
    <col min="10498" max="10498" width="14" style="18" customWidth="1"/>
    <col min="10499" max="10499" width="13.5" style="18" customWidth="1"/>
    <col min="10500" max="10500" width="34.5" style="18" customWidth="1"/>
    <col min="10501" max="10502" width="0" style="18" hidden="1" customWidth="1"/>
    <col min="10503" max="10503" width="16.75" style="18" customWidth="1"/>
    <col min="10504" max="10504" width="11.5" style="18" bestFit="1" customWidth="1"/>
    <col min="10505" max="10506" width="8.75" style="18"/>
    <col min="10507" max="10507" width="12.5" style="18" customWidth="1"/>
    <col min="10508" max="10746" width="8.75" style="18"/>
    <col min="10747" max="10747" width="5.75" style="18" customWidth="1"/>
    <col min="10748" max="10748" width="46.875" style="18" customWidth="1"/>
    <col min="10749" max="10749" width="17.5" style="18" customWidth="1"/>
    <col min="10750" max="10750" width="0" style="18" hidden="1" customWidth="1"/>
    <col min="10751" max="10751" width="13.5" style="18" customWidth="1"/>
    <col min="10752" max="10752" width="13.125" style="18" customWidth="1"/>
    <col min="10753" max="10753" width="0" style="18" hidden="1" customWidth="1"/>
    <col min="10754" max="10754" width="14" style="18" customWidth="1"/>
    <col min="10755" max="10755" width="13.5" style="18" customWidth="1"/>
    <col min="10756" max="10756" width="34.5" style="18" customWidth="1"/>
    <col min="10757" max="10758" width="0" style="18" hidden="1" customWidth="1"/>
    <col min="10759" max="10759" width="16.75" style="18" customWidth="1"/>
    <col min="10760" max="10760" width="11.5" style="18" bestFit="1" customWidth="1"/>
    <col min="10761" max="10762" width="8.75" style="18"/>
    <col min="10763" max="10763" width="12.5" style="18" customWidth="1"/>
    <col min="10764" max="11002" width="8.75" style="18"/>
    <col min="11003" max="11003" width="5.75" style="18" customWidth="1"/>
    <col min="11004" max="11004" width="46.875" style="18" customWidth="1"/>
    <col min="11005" max="11005" width="17.5" style="18" customWidth="1"/>
    <col min="11006" max="11006" width="0" style="18" hidden="1" customWidth="1"/>
    <col min="11007" max="11007" width="13.5" style="18" customWidth="1"/>
    <col min="11008" max="11008" width="13.125" style="18" customWidth="1"/>
    <col min="11009" max="11009" width="0" style="18" hidden="1" customWidth="1"/>
    <col min="11010" max="11010" width="14" style="18" customWidth="1"/>
    <col min="11011" max="11011" width="13.5" style="18" customWidth="1"/>
    <col min="11012" max="11012" width="34.5" style="18" customWidth="1"/>
    <col min="11013" max="11014" width="0" style="18" hidden="1" customWidth="1"/>
    <col min="11015" max="11015" width="16.75" style="18" customWidth="1"/>
    <col min="11016" max="11016" width="11.5" style="18" bestFit="1" customWidth="1"/>
    <col min="11017" max="11018" width="8.75" style="18"/>
    <col min="11019" max="11019" width="12.5" style="18" customWidth="1"/>
    <col min="11020" max="11258" width="8.75" style="18"/>
    <col min="11259" max="11259" width="5.75" style="18" customWidth="1"/>
    <col min="11260" max="11260" width="46.875" style="18" customWidth="1"/>
    <col min="11261" max="11261" width="17.5" style="18" customWidth="1"/>
    <col min="11262" max="11262" width="0" style="18" hidden="1" customWidth="1"/>
    <col min="11263" max="11263" width="13.5" style="18" customWidth="1"/>
    <col min="11264" max="11264" width="13.125" style="18" customWidth="1"/>
    <col min="11265" max="11265" width="0" style="18" hidden="1" customWidth="1"/>
    <col min="11266" max="11266" width="14" style="18" customWidth="1"/>
    <col min="11267" max="11267" width="13.5" style="18" customWidth="1"/>
    <col min="11268" max="11268" width="34.5" style="18" customWidth="1"/>
    <col min="11269" max="11270" width="0" style="18" hidden="1" customWidth="1"/>
    <col min="11271" max="11271" width="16.75" style="18" customWidth="1"/>
    <col min="11272" max="11272" width="11.5" style="18" bestFit="1" customWidth="1"/>
    <col min="11273" max="11274" width="8.75" style="18"/>
    <col min="11275" max="11275" width="12.5" style="18" customWidth="1"/>
    <col min="11276" max="11514" width="8.75" style="18"/>
    <col min="11515" max="11515" width="5.75" style="18" customWidth="1"/>
    <col min="11516" max="11516" width="46.875" style="18" customWidth="1"/>
    <col min="11517" max="11517" width="17.5" style="18" customWidth="1"/>
    <col min="11518" max="11518" width="0" style="18" hidden="1" customWidth="1"/>
    <col min="11519" max="11519" width="13.5" style="18" customWidth="1"/>
    <col min="11520" max="11520" width="13.125" style="18" customWidth="1"/>
    <col min="11521" max="11521" width="0" style="18" hidden="1" customWidth="1"/>
    <col min="11522" max="11522" width="14" style="18" customWidth="1"/>
    <col min="11523" max="11523" width="13.5" style="18" customWidth="1"/>
    <col min="11524" max="11524" width="34.5" style="18" customWidth="1"/>
    <col min="11525" max="11526" width="0" style="18" hidden="1" customWidth="1"/>
    <col min="11527" max="11527" width="16.75" style="18" customWidth="1"/>
    <col min="11528" max="11528" width="11.5" style="18" bestFit="1" customWidth="1"/>
    <col min="11529" max="11530" width="8.75" style="18"/>
    <col min="11531" max="11531" width="12.5" style="18" customWidth="1"/>
    <col min="11532" max="11770" width="8.75" style="18"/>
    <col min="11771" max="11771" width="5.75" style="18" customWidth="1"/>
    <col min="11772" max="11772" width="46.875" style="18" customWidth="1"/>
    <col min="11773" max="11773" width="17.5" style="18" customWidth="1"/>
    <col min="11774" max="11774" width="0" style="18" hidden="1" customWidth="1"/>
    <col min="11775" max="11775" width="13.5" style="18" customWidth="1"/>
    <col min="11776" max="11776" width="13.125" style="18" customWidth="1"/>
    <col min="11777" max="11777" width="0" style="18" hidden="1" customWidth="1"/>
    <col min="11778" max="11778" width="14" style="18" customWidth="1"/>
    <col min="11779" max="11779" width="13.5" style="18" customWidth="1"/>
    <col min="11780" max="11780" width="34.5" style="18" customWidth="1"/>
    <col min="11781" max="11782" width="0" style="18" hidden="1" customWidth="1"/>
    <col min="11783" max="11783" width="16.75" style="18" customWidth="1"/>
    <col min="11784" max="11784" width="11.5" style="18" bestFit="1" customWidth="1"/>
    <col min="11785" max="11786" width="8.75" style="18"/>
    <col min="11787" max="11787" width="12.5" style="18" customWidth="1"/>
    <col min="11788" max="12026" width="8.75" style="18"/>
    <col min="12027" max="12027" width="5.75" style="18" customWidth="1"/>
    <col min="12028" max="12028" width="46.875" style="18" customWidth="1"/>
    <col min="12029" max="12029" width="17.5" style="18" customWidth="1"/>
    <col min="12030" max="12030" width="0" style="18" hidden="1" customWidth="1"/>
    <col min="12031" max="12031" width="13.5" style="18" customWidth="1"/>
    <col min="12032" max="12032" width="13.125" style="18" customWidth="1"/>
    <col min="12033" max="12033" width="0" style="18" hidden="1" customWidth="1"/>
    <col min="12034" max="12034" width="14" style="18" customWidth="1"/>
    <col min="12035" max="12035" width="13.5" style="18" customWidth="1"/>
    <col min="12036" max="12036" width="34.5" style="18" customWidth="1"/>
    <col min="12037" max="12038" width="0" style="18" hidden="1" customWidth="1"/>
    <col min="12039" max="12039" width="16.75" style="18" customWidth="1"/>
    <col min="12040" max="12040" width="11.5" style="18" bestFit="1" customWidth="1"/>
    <col min="12041" max="12042" width="8.75" style="18"/>
    <col min="12043" max="12043" width="12.5" style="18" customWidth="1"/>
    <col min="12044" max="12282" width="8.75" style="18"/>
    <col min="12283" max="12283" width="5.75" style="18" customWidth="1"/>
    <col min="12284" max="12284" width="46.875" style="18" customWidth="1"/>
    <col min="12285" max="12285" width="17.5" style="18" customWidth="1"/>
    <col min="12286" max="12286" width="0" style="18" hidden="1" customWidth="1"/>
    <col min="12287" max="12287" width="13.5" style="18" customWidth="1"/>
    <col min="12288" max="12288" width="13.125" style="18" customWidth="1"/>
    <col min="12289" max="12289" width="0" style="18" hidden="1" customWidth="1"/>
    <col min="12290" max="12290" width="14" style="18" customWidth="1"/>
    <col min="12291" max="12291" width="13.5" style="18" customWidth="1"/>
    <col min="12292" max="12292" width="34.5" style="18" customWidth="1"/>
    <col min="12293" max="12294" width="0" style="18" hidden="1" customWidth="1"/>
    <col min="12295" max="12295" width="16.75" style="18" customWidth="1"/>
    <col min="12296" max="12296" width="11.5" style="18" bestFit="1" customWidth="1"/>
    <col min="12297" max="12298" width="8.75" style="18"/>
    <col min="12299" max="12299" width="12.5" style="18" customWidth="1"/>
    <col min="12300" max="12538" width="8.75" style="18"/>
    <col min="12539" max="12539" width="5.75" style="18" customWidth="1"/>
    <col min="12540" max="12540" width="46.875" style="18" customWidth="1"/>
    <col min="12541" max="12541" width="17.5" style="18" customWidth="1"/>
    <col min="12542" max="12542" width="0" style="18" hidden="1" customWidth="1"/>
    <col min="12543" max="12543" width="13.5" style="18" customWidth="1"/>
    <col min="12544" max="12544" width="13.125" style="18" customWidth="1"/>
    <col min="12545" max="12545" width="0" style="18" hidden="1" customWidth="1"/>
    <col min="12546" max="12546" width="14" style="18" customWidth="1"/>
    <col min="12547" max="12547" width="13.5" style="18" customWidth="1"/>
    <col min="12548" max="12548" width="34.5" style="18" customWidth="1"/>
    <col min="12549" max="12550" width="0" style="18" hidden="1" customWidth="1"/>
    <col min="12551" max="12551" width="16.75" style="18" customWidth="1"/>
    <col min="12552" max="12552" width="11.5" style="18" bestFit="1" customWidth="1"/>
    <col min="12553" max="12554" width="8.75" style="18"/>
    <col min="12555" max="12555" width="12.5" style="18" customWidth="1"/>
    <col min="12556" max="12794" width="8.75" style="18"/>
    <col min="12795" max="12795" width="5.75" style="18" customWidth="1"/>
    <col min="12796" max="12796" width="46.875" style="18" customWidth="1"/>
    <col min="12797" max="12797" width="17.5" style="18" customWidth="1"/>
    <col min="12798" max="12798" width="0" style="18" hidden="1" customWidth="1"/>
    <col min="12799" max="12799" width="13.5" style="18" customWidth="1"/>
    <col min="12800" max="12800" width="13.125" style="18" customWidth="1"/>
    <col min="12801" max="12801" width="0" style="18" hidden="1" customWidth="1"/>
    <col min="12802" max="12802" width="14" style="18" customWidth="1"/>
    <col min="12803" max="12803" width="13.5" style="18" customWidth="1"/>
    <col min="12804" max="12804" width="34.5" style="18" customWidth="1"/>
    <col min="12805" max="12806" width="0" style="18" hidden="1" customWidth="1"/>
    <col min="12807" max="12807" width="16.75" style="18" customWidth="1"/>
    <col min="12808" max="12808" width="11.5" style="18" bestFit="1" customWidth="1"/>
    <col min="12809" max="12810" width="8.75" style="18"/>
    <col min="12811" max="12811" width="12.5" style="18" customWidth="1"/>
    <col min="12812" max="13050" width="8.75" style="18"/>
    <col min="13051" max="13051" width="5.75" style="18" customWidth="1"/>
    <col min="13052" max="13052" width="46.875" style="18" customWidth="1"/>
    <col min="13053" max="13053" width="17.5" style="18" customWidth="1"/>
    <col min="13054" max="13054" width="0" style="18" hidden="1" customWidth="1"/>
    <col min="13055" max="13055" width="13.5" style="18" customWidth="1"/>
    <col min="13056" max="13056" width="13.125" style="18" customWidth="1"/>
    <col min="13057" max="13057" width="0" style="18" hidden="1" customWidth="1"/>
    <col min="13058" max="13058" width="14" style="18" customWidth="1"/>
    <col min="13059" max="13059" width="13.5" style="18" customWidth="1"/>
    <col min="13060" max="13060" width="34.5" style="18" customWidth="1"/>
    <col min="13061" max="13062" width="0" style="18" hidden="1" customWidth="1"/>
    <col min="13063" max="13063" width="16.75" style="18" customWidth="1"/>
    <col min="13064" max="13064" width="11.5" style="18" bestFit="1" customWidth="1"/>
    <col min="13065" max="13066" width="8.75" style="18"/>
    <col min="13067" max="13067" width="12.5" style="18" customWidth="1"/>
    <col min="13068" max="13306" width="8.75" style="18"/>
    <col min="13307" max="13307" width="5.75" style="18" customWidth="1"/>
    <col min="13308" max="13308" width="46.875" style="18" customWidth="1"/>
    <col min="13309" max="13309" width="17.5" style="18" customWidth="1"/>
    <col min="13310" max="13310" width="0" style="18" hidden="1" customWidth="1"/>
    <col min="13311" max="13311" width="13.5" style="18" customWidth="1"/>
    <col min="13312" max="13312" width="13.125" style="18" customWidth="1"/>
    <col min="13313" max="13313" width="0" style="18" hidden="1" customWidth="1"/>
    <col min="13314" max="13314" width="14" style="18" customWidth="1"/>
    <col min="13315" max="13315" width="13.5" style="18" customWidth="1"/>
    <col min="13316" max="13316" width="34.5" style="18" customWidth="1"/>
    <col min="13317" max="13318" width="0" style="18" hidden="1" customWidth="1"/>
    <col min="13319" max="13319" width="16.75" style="18" customWidth="1"/>
    <col min="13320" max="13320" width="11.5" style="18" bestFit="1" customWidth="1"/>
    <col min="13321" max="13322" width="8.75" style="18"/>
    <col min="13323" max="13323" width="12.5" style="18" customWidth="1"/>
    <col min="13324" max="13562" width="8.75" style="18"/>
    <col min="13563" max="13563" width="5.75" style="18" customWidth="1"/>
    <col min="13564" max="13564" width="46.875" style="18" customWidth="1"/>
    <col min="13565" max="13565" width="17.5" style="18" customWidth="1"/>
    <col min="13566" max="13566" width="0" style="18" hidden="1" customWidth="1"/>
    <col min="13567" max="13567" width="13.5" style="18" customWidth="1"/>
    <col min="13568" max="13568" width="13.125" style="18" customWidth="1"/>
    <col min="13569" max="13569" width="0" style="18" hidden="1" customWidth="1"/>
    <col min="13570" max="13570" width="14" style="18" customWidth="1"/>
    <col min="13571" max="13571" width="13.5" style="18" customWidth="1"/>
    <col min="13572" max="13572" width="34.5" style="18" customWidth="1"/>
    <col min="13573" max="13574" width="0" style="18" hidden="1" customWidth="1"/>
    <col min="13575" max="13575" width="16.75" style="18" customWidth="1"/>
    <col min="13576" max="13576" width="11.5" style="18" bestFit="1" customWidth="1"/>
    <col min="13577" max="13578" width="8.75" style="18"/>
    <col min="13579" max="13579" width="12.5" style="18" customWidth="1"/>
    <col min="13580" max="13818" width="8.75" style="18"/>
    <col min="13819" max="13819" width="5.75" style="18" customWidth="1"/>
    <col min="13820" max="13820" width="46.875" style="18" customWidth="1"/>
    <col min="13821" max="13821" width="17.5" style="18" customWidth="1"/>
    <col min="13822" max="13822" width="0" style="18" hidden="1" customWidth="1"/>
    <col min="13823" max="13823" width="13.5" style="18" customWidth="1"/>
    <col min="13824" max="13824" width="13.125" style="18" customWidth="1"/>
    <col min="13825" max="13825" width="0" style="18" hidden="1" customWidth="1"/>
    <col min="13826" max="13826" width="14" style="18" customWidth="1"/>
    <col min="13827" max="13827" width="13.5" style="18" customWidth="1"/>
    <col min="13828" max="13828" width="34.5" style="18" customWidth="1"/>
    <col min="13829" max="13830" width="0" style="18" hidden="1" customWidth="1"/>
    <col min="13831" max="13831" width="16.75" style="18" customWidth="1"/>
    <col min="13832" max="13832" width="11.5" style="18" bestFit="1" customWidth="1"/>
    <col min="13833" max="13834" width="8.75" style="18"/>
    <col min="13835" max="13835" width="12.5" style="18" customWidth="1"/>
    <col min="13836" max="14074" width="8.75" style="18"/>
    <col min="14075" max="14075" width="5.75" style="18" customWidth="1"/>
    <col min="14076" max="14076" width="46.875" style="18" customWidth="1"/>
    <col min="14077" max="14077" width="17.5" style="18" customWidth="1"/>
    <col min="14078" max="14078" width="0" style="18" hidden="1" customWidth="1"/>
    <col min="14079" max="14079" width="13.5" style="18" customWidth="1"/>
    <col min="14080" max="14080" width="13.125" style="18" customWidth="1"/>
    <col min="14081" max="14081" width="0" style="18" hidden="1" customWidth="1"/>
    <col min="14082" max="14082" width="14" style="18" customWidth="1"/>
    <col min="14083" max="14083" width="13.5" style="18" customWidth="1"/>
    <col min="14084" max="14084" width="34.5" style="18" customWidth="1"/>
    <col min="14085" max="14086" width="0" style="18" hidden="1" customWidth="1"/>
    <col min="14087" max="14087" width="16.75" style="18" customWidth="1"/>
    <col min="14088" max="14088" width="11.5" style="18" bestFit="1" customWidth="1"/>
    <col min="14089" max="14090" width="8.75" style="18"/>
    <col min="14091" max="14091" width="12.5" style="18" customWidth="1"/>
    <col min="14092" max="14330" width="8.75" style="18"/>
    <col min="14331" max="14331" width="5.75" style="18" customWidth="1"/>
    <col min="14332" max="14332" width="46.875" style="18" customWidth="1"/>
    <col min="14333" max="14333" width="17.5" style="18" customWidth="1"/>
    <col min="14334" max="14334" width="0" style="18" hidden="1" customWidth="1"/>
    <col min="14335" max="14335" width="13.5" style="18" customWidth="1"/>
    <col min="14336" max="14336" width="13.125" style="18" customWidth="1"/>
    <col min="14337" max="14337" width="0" style="18" hidden="1" customWidth="1"/>
    <col min="14338" max="14338" width="14" style="18" customWidth="1"/>
    <col min="14339" max="14339" width="13.5" style="18" customWidth="1"/>
    <col min="14340" max="14340" width="34.5" style="18" customWidth="1"/>
    <col min="14341" max="14342" width="0" style="18" hidden="1" customWidth="1"/>
    <col min="14343" max="14343" width="16.75" style="18" customWidth="1"/>
    <col min="14344" max="14344" width="11.5" style="18" bestFit="1" customWidth="1"/>
    <col min="14345" max="14346" width="8.75" style="18"/>
    <col min="14347" max="14347" width="12.5" style="18" customWidth="1"/>
    <col min="14348" max="14586" width="8.75" style="18"/>
    <col min="14587" max="14587" width="5.75" style="18" customWidth="1"/>
    <col min="14588" max="14588" width="46.875" style="18" customWidth="1"/>
    <col min="14589" max="14589" width="17.5" style="18" customWidth="1"/>
    <col min="14590" max="14590" width="0" style="18" hidden="1" customWidth="1"/>
    <col min="14591" max="14591" width="13.5" style="18" customWidth="1"/>
    <col min="14592" max="14592" width="13.125" style="18" customWidth="1"/>
    <col min="14593" max="14593" width="0" style="18" hidden="1" customWidth="1"/>
    <col min="14594" max="14594" width="14" style="18" customWidth="1"/>
    <col min="14595" max="14595" width="13.5" style="18" customWidth="1"/>
    <col min="14596" max="14596" width="34.5" style="18" customWidth="1"/>
    <col min="14597" max="14598" width="0" style="18" hidden="1" customWidth="1"/>
    <col min="14599" max="14599" width="16.75" style="18" customWidth="1"/>
    <col min="14600" max="14600" width="11.5" style="18" bestFit="1" customWidth="1"/>
    <col min="14601" max="14602" width="8.75" style="18"/>
    <col min="14603" max="14603" width="12.5" style="18" customWidth="1"/>
    <col min="14604" max="14842" width="8.75" style="18"/>
    <col min="14843" max="14843" width="5.75" style="18" customWidth="1"/>
    <col min="14844" max="14844" width="46.875" style="18" customWidth="1"/>
    <col min="14845" max="14845" width="17.5" style="18" customWidth="1"/>
    <col min="14846" max="14846" width="0" style="18" hidden="1" customWidth="1"/>
    <col min="14847" max="14847" width="13.5" style="18" customWidth="1"/>
    <col min="14848" max="14848" width="13.125" style="18" customWidth="1"/>
    <col min="14849" max="14849" width="0" style="18" hidden="1" customWidth="1"/>
    <col min="14850" max="14850" width="14" style="18" customWidth="1"/>
    <col min="14851" max="14851" width="13.5" style="18" customWidth="1"/>
    <col min="14852" max="14852" width="34.5" style="18" customWidth="1"/>
    <col min="14853" max="14854" width="0" style="18" hidden="1" customWidth="1"/>
    <col min="14855" max="14855" width="16.75" style="18" customWidth="1"/>
    <col min="14856" max="14856" width="11.5" style="18" bestFit="1" customWidth="1"/>
    <col min="14857" max="14858" width="8.75" style="18"/>
    <col min="14859" max="14859" width="12.5" style="18" customWidth="1"/>
    <col min="14860" max="15098" width="8.75" style="18"/>
    <col min="15099" max="15099" width="5.75" style="18" customWidth="1"/>
    <col min="15100" max="15100" width="46.875" style="18" customWidth="1"/>
    <col min="15101" max="15101" width="17.5" style="18" customWidth="1"/>
    <col min="15102" max="15102" width="0" style="18" hidden="1" customWidth="1"/>
    <col min="15103" max="15103" width="13.5" style="18" customWidth="1"/>
    <col min="15104" max="15104" width="13.125" style="18" customWidth="1"/>
    <col min="15105" max="15105" width="0" style="18" hidden="1" customWidth="1"/>
    <col min="15106" max="15106" width="14" style="18" customWidth="1"/>
    <col min="15107" max="15107" width="13.5" style="18" customWidth="1"/>
    <col min="15108" max="15108" width="34.5" style="18" customWidth="1"/>
    <col min="15109" max="15110" width="0" style="18" hidden="1" customWidth="1"/>
    <col min="15111" max="15111" width="16.75" style="18" customWidth="1"/>
    <col min="15112" max="15112" width="11.5" style="18" bestFit="1" customWidth="1"/>
    <col min="15113" max="15114" width="8.75" style="18"/>
    <col min="15115" max="15115" width="12.5" style="18" customWidth="1"/>
    <col min="15116" max="15354" width="8.75" style="18"/>
    <col min="15355" max="15355" width="5.75" style="18" customWidth="1"/>
    <col min="15356" max="15356" width="46.875" style="18" customWidth="1"/>
    <col min="15357" max="15357" width="17.5" style="18" customWidth="1"/>
    <col min="15358" max="15358" width="0" style="18" hidden="1" customWidth="1"/>
    <col min="15359" max="15359" width="13.5" style="18" customWidth="1"/>
    <col min="15360" max="15360" width="13.125" style="18" customWidth="1"/>
    <col min="15361" max="15361" width="0" style="18" hidden="1" customWidth="1"/>
    <col min="15362" max="15362" width="14" style="18" customWidth="1"/>
    <col min="15363" max="15363" width="13.5" style="18" customWidth="1"/>
    <col min="15364" max="15364" width="34.5" style="18" customWidth="1"/>
    <col min="15365" max="15366" width="0" style="18" hidden="1" customWidth="1"/>
    <col min="15367" max="15367" width="16.75" style="18" customWidth="1"/>
    <col min="15368" max="15368" width="11.5" style="18" bestFit="1" customWidth="1"/>
    <col min="15369" max="15370" width="8.75" style="18"/>
    <col min="15371" max="15371" width="12.5" style="18" customWidth="1"/>
    <col min="15372" max="15610" width="8.75" style="18"/>
    <col min="15611" max="15611" width="5.75" style="18" customWidth="1"/>
    <col min="15612" max="15612" width="46.875" style="18" customWidth="1"/>
    <col min="15613" max="15613" width="17.5" style="18" customWidth="1"/>
    <col min="15614" max="15614" width="0" style="18" hidden="1" customWidth="1"/>
    <col min="15615" max="15615" width="13.5" style="18" customWidth="1"/>
    <col min="15616" max="15616" width="13.125" style="18" customWidth="1"/>
    <col min="15617" max="15617" width="0" style="18" hidden="1" customWidth="1"/>
    <col min="15618" max="15618" width="14" style="18" customWidth="1"/>
    <col min="15619" max="15619" width="13.5" style="18" customWidth="1"/>
    <col min="15620" max="15620" width="34.5" style="18" customWidth="1"/>
    <col min="15621" max="15622" width="0" style="18" hidden="1" customWidth="1"/>
    <col min="15623" max="15623" width="16.75" style="18" customWidth="1"/>
    <col min="15624" max="15624" width="11.5" style="18" bestFit="1" customWidth="1"/>
    <col min="15625" max="15626" width="8.75" style="18"/>
    <col min="15627" max="15627" width="12.5" style="18" customWidth="1"/>
    <col min="15628" max="15866" width="8.75" style="18"/>
    <col min="15867" max="15867" width="5.75" style="18" customWidth="1"/>
    <col min="15868" max="15868" width="46.875" style="18" customWidth="1"/>
    <col min="15869" max="15869" width="17.5" style="18" customWidth="1"/>
    <col min="15870" max="15870" width="0" style="18" hidden="1" customWidth="1"/>
    <col min="15871" max="15871" width="13.5" style="18" customWidth="1"/>
    <col min="15872" max="15872" width="13.125" style="18" customWidth="1"/>
    <col min="15873" max="15873" width="0" style="18" hidden="1" customWidth="1"/>
    <col min="15874" max="15874" width="14" style="18" customWidth="1"/>
    <col min="15875" max="15875" width="13.5" style="18" customWidth="1"/>
    <col min="15876" max="15876" width="34.5" style="18" customWidth="1"/>
    <col min="15877" max="15878" width="0" style="18" hidden="1" customWidth="1"/>
    <col min="15879" max="15879" width="16.75" style="18" customWidth="1"/>
    <col min="15880" max="15880" width="11.5" style="18" bestFit="1" customWidth="1"/>
    <col min="15881" max="15882" width="8.75" style="18"/>
    <col min="15883" max="15883" width="12.5" style="18" customWidth="1"/>
    <col min="15884" max="16122" width="8.75" style="18"/>
    <col min="16123" max="16123" width="5.75" style="18" customWidth="1"/>
    <col min="16124" max="16124" width="46.875" style="18" customWidth="1"/>
    <col min="16125" max="16125" width="17.5" style="18" customWidth="1"/>
    <col min="16126" max="16126" width="0" style="18" hidden="1" customWidth="1"/>
    <col min="16127" max="16127" width="13.5" style="18" customWidth="1"/>
    <col min="16128" max="16128" width="13.125" style="18" customWidth="1"/>
    <col min="16129" max="16129" width="0" style="18" hidden="1" customWidth="1"/>
    <col min="16130" max="16130" width="14" style="18" customWidth="1"/>
    <col min="16131" max="16131" width="13.5" style="18" customWidth="1"/>
    <col min="16132" max="16132" width="34.5" style="18" customWidth="1"/>
    <col min="16133" max="16134" width="0" style="18" hidden="1" customWidth="1"/>
    <col min="16135" max="16135" width="16.75" style="18" customWidth="1"/>
    <col min="16136" max="16136" width="11.5" style="18" bestFit="1" customWidth="1"/>
    <col min="16137" max="16138" width="8.75" style="18"/>
    <col min="16139" max="16139" width="12.5" style="18" customWidth="1"/>
    <col min="16140" max="16384" width="8.75" style="18"/>
  </cols>
  <sheetData>
    <row r="1" spans="1:11" ht="21.95" customHeight="1" x14ac:dyDescent="0.3">
      <c r="A1" s="256" t="s">
        <v>618</v>
      </c>
      <c r="B1" s="256"/>
      <c r="C1" s="256"/>
      <c r="D1" s="256"/>
      <c r="E1" s="256"/>
      <c r="F1" s="256"/>
      <c r="G1" s="256"/>
      <c r="H1" s="256"/>
      <c r="I1" s="256"/>
      <c r="J1" s="256"/>
      <c r="K1" s="256"/>
    </row>
    <row r="2" spans="1:11" ht="28.5" customHeight="1" x14ac:dyDescent="0.3">
      <c r="A2" s="256" t="s">
        <v>619</v>
      </c>
      <c r="B2" s="256"/>
      <c r="C2" s="256"/>
      <c r="D2" s="256"/>
      <c r="E2" s="256"/>
      <c r="F2" s="256"/>
      <c r="G2" s="256"/>
      <c r="H2" s="256"/>
      <c r="I2" s="256"/>
      <c r="J2" s="256"/>
      <c r="K2" s="256"/>
    </row>
    <row r="3" spans="1:11" ht="0.95" hidden="1" customHeight="1" x14ac:dyDescent="0.3">
      <c r="A3" s="284" t="s">
        <v>620</v>
      </c>
      <c r="B3" s="284"/>
      <c r="C3" s="284"/>
      <c r="D3" s="284"/>
      <c r="E3" s="284"/>
      <c r="F3" s="284"/>
      <c r="G3" s="284"/>
      <c r="H3" s="284"/>
      <c r="I3" s="284"/>
      <c r="J3" s="284"/>
      <c r="K3" s="284"/>
    </row>
    <row r="4" spans="1:11" ht="25.5" customHeight="1" x14ac:dyDescent="0.3">
      <c r="A4" s="19"/>
      <c r="B4" s="2"/>
      <c r="C4" s="20"/>
      <c r="D4" s="20"/>
      <c r="E4" s="2"/>
      <c r="F4" s="2"/>
      <c r="G4" s="285" t="s">
        <v>38</v>
      </c>
      <c r="H4" s="285"/>
      <c r="I4" s="285"/>
      <c r="J4" s="285"/>
      <c r="K4" s="285"/>
    </row>
    <row r="5" spans="1:11" s="2" customFormat="1" ht="15.75" x14ac:dyDescent="0.25">
      <c r="A5" s="258" t="s">
        <v>30</v>
      </c>
      <c r="B5" s="258" t="s">
        <v>31</v>
      </c>
      <c r="C5" s="259" t="s">
        <v>32</v>
      </c>
      <c r="D5" s="46"/>
      <c r="E5" s="258" t="s">
        <v>621</v>
      </c>
      <c r="F5" s="258" t="s">
        <v>622</v>
      </c>
      <c r="G5" s="258" t="s">
        <v>623</v>
      </c>
      <c r="H5" s="258" t="s">
        <v>624</v>
      </c>
      <c r="I5" s="286" t="s">
        <v>625</v>
      </c>
      <c r="J5" s="258" t="s">
        <v>7</v>
      </c>
      <c r="K5" s="258" t="s">
        <v>7</v>
      </c>
    </row>
    <row r="6" spans="1:11" s="2" customFormat="1" ht="24.75" customHeight="1" x14ac:dyDescent="0.25">
      <c r="A6" s="258"/>
      <c r="B6" s="258"/>
      <c r="C6" s="259"/>
      <c r="D6" s="206" t="s">
        <v>626</v>
      </c>
      <c r="E6" s="258"/>
      <c r="F6" s="258"/>
      <c r="G6" s="258"/>
      <c r="H6" s="258"/>
      <c r="I6" s="286"/>
      <c r="J6" s="258"/>
      <c r="K6" s="258"/>
    </row>
    <row r="7" spans="1:11" s="2" customFormat="1" ht="14.45" customHeight="1" x14ac:dyDescent="0.25">
      <c r="A7" s="258"/>
      <c r="B7" s="258"/>
      <c r="C7" s="259"/>
      <c r="D7" s="206"/>
      <c r="E7" s="258"/>
      <c r="F7" s="258"/>
      <c r="G7" s="258"/>
      <c r="H7" s="258"/>
      <c r="I7" s="286"/>
      <c r="J7" s="258"/>
      <c r="K7" s="258"/>
    </row>
    <row r="8" spans="1:11" s="2" customFormat="1" ht="30.95" customHeight="1" x14ac:dyDescent="0.25">
      <c r="A8" s="49" t="s">
        <v>26</v>
      </c>
      <c r="B8" s="207" t="s">
        <v>627</v>
      </c>
      <c r="C8" s="90"/>
      <c r="D8" s="206"/>
      <c r="E8" s="5">
        <f>SUM(E9:E18)</f>
        <v>86886070000</v>
      </c>
      <c r="F8" s="5">
        <f>SUM(F9:F18)</f>
        <v>71234638000</v>
      </c>
      <c r="G8" s="5">
        <f>SUM(G9:G18)</f>
        <v>15651432000</v>
      </c>
      <c r="H8" s="5">
        <f>SUM(H9:H18)</f>
        <v>7016366000</v>
      </c>
      <c r="I8" s="5">
        <f>SUM(I9:I18)</f>
        <v>0</v>
      </c>
      <c r="J8" s="49"/>
      <c r="K8" s="1"/>
    </row>
    <row r="9" spans="1:11" s="2" customFormat="1" ht="52.5" customHeight="1" x14ac:dyDescent="0.25">
      <c r="A9" s="1">
        <v>1</v>
      </c>
      <c r="B9" s="92" t="s">
        <v>111</v>
      </c>
      <c r="C9" s="3" t="s">
        <v>628</v>
      </c>
      <c r="D9" s="4"/>
      <c r="E9" s="208">
        <v>999000000</v>
      </c>
      <c r="F9" s="208">
        <v>850000000</v>
      </c>
      <c r="G9" s="208">
        <f>E9-F9</f>
        <v>149000000</v>
      </c>
      <c r="H9" s="208">
        <f>G9</f>
        <v>149000000</v>
      </c>
      <c r="I9" s="208"/>
      <c r="J9" s="1">
        <v>0</v>
      </c>
      <c r="K9" s="1" t="s">
        <v>629</v>
      </c>
    </row>
    <row r="10" spans="1:11" s="2" customFormat="1" ht="47.1" customHeight="1" x14ac:dyDescent="0.25">
      <c r="A10" s="1">
        <v>2</v>
      </c>
      <c r="B10" s="96" t="s">
        <v>234</v>
      </c>
      <c r="C10" s="1" t="s">
        <v>58</v>
      </c>
      <c r="D10" s="4"/>
      <c r="E10" s="209">
        <v>1132000000</v>
      </c>
      <c r="F10" s="209">
        <v>800000000</v>
      </c>
      <c r="G10" s="208">
        <f>E10-F10</f>
        <v>332000000</v>
      </c>
      <c r="H10" s="6">
        <f>G10</f>
        <v>332000000</v>
      </c>
      <c r="I10" s="210" t="s">
        <v>630</v>
      </c>
      <c r="J10" s="1" t="s">
        <v>631</v>
      </c>
      <c r="K10" s="1" t="s">
        <v>629</v>
      </c>
    </row>
    <row r="11" spans="1:11" s="2" customFormat="1" ht="56.45" customHeight="1" x14ac:dyDescent="0.25">
      <c r="A11" s="1">
        <v>3</v>
      </c>
      <c r="B11" s="96" t="s">
        <v>105</v>
      </c>
      <c r="C11" s="3" t="s">
        <v>58</v>
      </c>
      <c r="D11" s="206"/>
      <c r="E11" s="209">
        <v>9504071000</v>
      </c>
      <c r="F11" s="211">
        <v>9001638000</v>
      </c>
      <c r="G11" s="6">
        <f>E11-F11</f>
        <v>502433000</v>
      </c>
      <c r="H11" s="6">
        <f>G11</f>
        <v>502433000</v>
      </c>
      <c r="I11" s="209" t="s">
        <v>630</v>
      </c>
      <c r="J11" s="1" t="s">
        <v>632</v>
      </c>
      <c r="K11" s="1" t="s">
        <v>629</v>
      </c>
    </row>
    <row r="12" spans="1:11" s="2" customFormat="1" ht="66" customHeight="1" x14ac:dyDescent="0.25">
      <c r="A12" s="1">
        <v>4</v>
      </c>
      <c r="B12" s="96" t="s">
        <v>633</v>
      </c>
      <c r="C12" s="3" t="s">
        <v>58</v>
      </c>
      <c r="D12" s="96"/>
      <c r="E12" s="209">
        <f>[2]Sheet1!$D$35</f>
        <v>7675870000</v>
      </c>
      <c r="F12" s="209">
        <v>7500000000</v>
      </c>
      <c r="G12" s="6">
        <f t="shared" ref="G12:G14" si="0">E12-F12</f>
        <v>175870000</v>
      </c>
      <c r="H12" s="6">
        <f t="shared" ref="H12:H13" si="1">G12</f>
        <v>175870000</v>
      </c>
      <c r="I12" s="209" t="s">
        <v>630</v>
      </c>
      <c r="J12" s="209" t="s">
        <v>631</v>
      </c>
      <c r="K12" s="1" t="s">
        <v>629</v>
      </c>
    </row>
    <row r="13" spans="1:11" s="2" customFormat="1" ht="75.599999999999994" customHeight="1" x14ac:dyDescent="0.25">
      <c r="A13" s="1">
        <v>5</v>
      </c>
      <c r="B13" s="96" t="s">
        <v>634</v>
      </c>
      <c r="C13" s="3" t="s">
        <v>58</v>
      </c>
      <c r="D13" s="96"/>
      <c r="E13" s="209">
        <f>[2]Sheet1!$D$36</f>
        <v>8269292000</v>
      </c>
      <c r="F13" s="209">
        <v>8000000000</v>
      </c>
      <c r="G13" s="6">
        <f t="shared" si="0"/>
        <v>269292000</v>
      </c>
      <c r="H13" s="6">
        <f t="shared" si="1"/>
        <v>269292000</v>
      </c>
      <c r="I13" s="209" t="s">
        <v>630</v>
      </c>
      <c r="J13" s="209" t="s">
        <v>631</v>
      </c>
      <c r="K13" s="1" t="s">
        <v>629</v>
      </c>
    </row>
    <row r="14" spans="1:11" s="2" customFormat="1" ht="61.5" customHeight="1" x14ac:dyDescent="0.25">
      <c r="A14" s="1">
        <v>6</v>
      </c>
      <c r="B14" s="96" t="s">
        <v>157</v>
      </c>
      <c r="C14" s="3" t="s">
        <v>58</v>
      </c>
      <c r="D14" s="4"/>
      <c r="E14" s="212">
        <v>1980000000</v>
      </c>
      <c r="F14" s="209">
        <v>1000000000</v>
      </c>
      <c r="G14" s="6">
        <f t="shared" si="0"/>
        <v>980000000</v>
      </c>
      <c r="H14" s="6">
        <v>400000000</v>
      </c>
      <c r="I14" s="210" t="s">
        <v>630</v>
      </c>
      <c r="J14" s="1" t="s">
        <v>631</v>
      </c>
      <c r="K14" s="1" t="s">
        <v>635</v>
      </c>
    </row>
    <row r="15" spans="1:11" s="2" customFormat="1" ht="54.6" customHeight="1" x14ac:dyDescent="0.25">
      <c r="A15" s="1">
        <v>7</v>
      </c>
      <c r="B15" s="92" t="s">
        <v>79</v>
      </c>
      <c r="C15" s="3" t="s">
        <v>58</v>
      </c>
      <c r="D15" s="4"/>
      <c r="E15" s="208">
        <v>25000000000</v>
      </c>
      <c r="F15" s="208">
        <v>18000000000</v>
      </c>
      <c r="G15" s="208">
        <f>E15-F15</f>
        <v>7000000000</v>
      </c>
      <c r="H15" s="208">
        <v>3000000000</v>
      </c>
      <c r="I15" s="210"/>
      <c r="J15" s="1" t="s">
        <v>636</v>
      </c>
      <c r="K15" s="1" t="s">
        <v>635</v>
      </c>
    </row>
    <row r="16" spans="1:11" s="2" customFormat="1" ht="54.6" customHeight="1" x14ac:dyDescent="0.25">
      <c r="A16" s="1">
        <v>8</v>
      </c>
      <c r="B16" s="92" t="s">
        <v>109</v>
      </c>
      <c r="C16" s="3" t="s">
        <v>58</v>
      </c>
      <c r="D16" s="4"/>
      <c r="E16" s="208">
        <v>12000000000</v>
      </c>
      <c r="F16" s="208">
        <v>7000000000</v>
      </c>
      <c r="G16" s="208">
        <f>E16-F16</f>
        <v>5000000000</v>
      </c>
      <c r="H16" s="208">
        <v>1500000000</v>
      </c>
      <c r="I16" s="210"/>
      <c r="J16" s="1" t="s">
        <v>636</v>
      </c>
      <c r="K16" s="1" t="s">
        <v>635</v>
      </c>
    </row>
    <row r="17" spans="1:11" s="2" customFormat="1" ht="54.6" customHeight="1" x14ac:dyDescent="0.25">
      <c r="A17" s="1">
        <v>9</v>
      </c>
      <c r="B17" s="92" t="s">
        <v>637</v>
      </c>
      <c r="C17" s="92" t="s">
        <v>58</v>
      </c>
      <c r="D17" s="92"/>
      <c r="E17" s="4">
        <v>16911066000</v>
      </c>
      <c r="F17" s="4">
        <v>15956000000</v>
      </c>
      <c r="G17" s="4">
        <f>E17-F17</f>
        <v>955066000</v>
      </c>
      <c r="H17" s="4">
        <v>400000000</v>
      </c>
      <c r="I17" s="210"/>
      <c r="J17" s="1" t="s">
        <v>632</v>
      </c>
      <c r="K17" s="1" t="s">
        <v>635</v>
      </c>
    </row>
    <row r="18" spans="1:11" s="2" customFormat="1" ht="66" customHeight="1" x14ac:dyDescent="0.25">
      <c r="A18" s="1">
        <v>10</v>
      </c>
      <c r="B18" s="92" t="s">
        <v>638</v>
      </c>
      <c r="C18" s="92" t="s">
        <v>639</v>
      </c>
      <c r="D18" s="92"/>
      <c r="E18" s="4">
        <v>3414771000</v>
      </c>
      <c r="F18" s="4">
        <v>3127000000</v>
      </c>
      <c r="G18" s="4">
        <f>E18-F18</f>
        <v>287771000</v>
      </c>
      <c r="H18" s="4">
        <f>G18</f>
        <v>287771000</v>
      </c>
      <c r="I18" s="210"/>
      <c r="J18" s="1"/>
      <c r="K18" s="1" t="s">
        <v>629</v>
      </c>
    </row>
    <row r="19" spans="1:11" s="51" customFormat="1" ht="30" customHeight="1" x14ac:dyDescent="0.25">
      <c r="A19" s="49" t="s">
        <v>27</v>
      </c>
      <c r="B19" s="46" t="s">
        <v>640</v>
      </c>
      <c r="C19" s="90"/>
      <c r="D19" s="206"/>
      <c r="E19" s="213">
        <f>SUM(E20:E29)</f>
        <v>112400000000</v>
      </c>
      <c r="F19" s="213">
        <f t="shared" ref="F19:G19" si="2">SUM(F20:F29)</f>
        <v>50500000000</v>
      </c>
      <c r="G19" s="213">
        <f t="shared" si="2"/>
        <v>61900000000</v>
      </c>
      <c r="H19" s="213">
        <f>SUM(H20:H29)</f>
        <v>11000000000</v>
      </c>
      <c r="I19" s="205"/>
      <c r="J19" s="49"/>
      <c r="K19" s="214"/>
    </row>
    <row r="20" spans="1:11" s="51" customFormat="1" ht="48.6" customHeight="1" x14ac:dyDescent="0.25">
      <c r="A20" s="1">
        <v>1</v>
      </c>
      <c r="B20" s="92" t="s">
        <v>110</v>
      </c>
      <c r="C20" s="3" t="s">
        <v>58</v>
      </c>
      <c r="D20" s="4"/>
      <c r="E20" s="208">
        <v>14000000000</v>
      </c>
      <c r="F20" s="208">
        <v>7000000000</v>
      </c>
      <c r="G20" s="208">
        <f t="shared" ref="G20:G25" si="3">E20-F20</f>
        <v>7000000000</v>
      </c>
      <c r="H20" s="208">
        <v>1500000000</v>
      </c>
      <c r="I20" s="208"/>
      <c r="J20" s="1" t="s">
        <v>636</v>
      </c>
      <c r="K20" s="1" t="s">
        <v>641</v>
      </c>
    </row>
    <row r="21" spans="1:11" s="51" customFormat="1" ht="51.95" customHeight="1" x14ac:dyDescent="0.25">
      <c r="A21" s="1">
        <v>2</v>
      </c>
      <c r="B21" s="92" t="s">
        <v>115</v>
      </c>
      <c r="C21" s="3" t="s">
        <v>58</v>
      </c>
      <c r="D21" s="4"/>
      <c r="E21" s="208">
        <v>8000000000</v>
      </c>
      <c r="F21" s="208">
        <v>2500000000</v>
      </c>
      <c r="G21" s="208">
        <f t="shared" si="3"/>
        <v>5500000000</v>
      </c>
      <c r="H21" s="208">
        <v>1000000000</v>
      </c>
      <c r="I21" s="208"/>
      <c r="J21" s="1"/>
      <c r="K21" s="1" t="s">
        <v>641</v>
      </c>
    </row>
    <row r="22" spans="1:11" s="51" customFormat="1" ht="63.95" customHeight="1" x14ac:dyDescent="0.25">
      <c r="A22" s="1">
        <v>3</v>
      </c>
      <c r="B22" s="92" t="s">
        <v>113</v>
      </c>
      <c r="C22" s="3" t="s">
        <v>58</v>
      </c>
      <c r="D22" s="4"/>
      <c r="E22" s="6">
        <v>67000000000</v>
      </c>
      <c r="F22" s="6">
        <v>35500000000</v>
      </c>
      <c r="G22" s="6">
        <f t="shared" si="3"/>
        <v>31500000000</v>
      </c>
      <c r="H22" s="211">
        <v>5000000000</v>
      </c>
      <c r="I22" s="210"/>
      <c r="J22" s="1" t="s">
        <v>642</v>
      </c>
      <c r="K22" s="1" t="s">
        <v>643</v>
      </c>
    </row>
    <row r="23" spans="1:11" s="51" customFormat="1" ht="66.599999999999994" customHeight="1" x14ac:dyDescent="0.25">
      <c r="A23" s="1">
        <v>4</v>
      </c>
      <c r="B23" s="92" t="s">
        <v>644</v>
      </c>
      <c r="C23" s="3" t="s">
        <v>58</v>
      </c>
      <c r="D23" s="4"/>
      <c r="E23" s="6">
        <v>14900000000</v>
      </c>
      <c r="F23" s="6">
        <v>2500000000</v>
      </c>
      <c r="G23" s="6">
        <f t="shared" si="3"/>
        <v>12400000000</v>
      </c>
      <c r="H23" s="211">
        <v>1000000000</v>
      </c>
      <c r="I23" s="210"/>
      <c r="J23" s="1"/>
      <c r="K23" s="1" t="s">
        <v>643</v>
      </c>
    </row>
    <row r="24" spans="1:11" s="51" customFormat="1" ht="43.5" customHeight="1" x14ac:dyDescent="0.25">
      <c r="A24" s="1">
        <v>5</v>
      </c>
      <c r="B24" s="92" t="s">
        <v>245</v>
      </c>
      <c r="C24" s="3" t="s">
        <v>58</v>
      </c>
      <c r="D24" s="4"/>
      <c r="E24" s="208">
        <v>2500000000</v>
      </c>
      <c r="F24" s="208">
        <v>1500000000</v>
      </c>
      <c r="G24" s="6">
        <f t="shared" si="3"/>
        <v>1000000000</v>
      </c>
      <c r="H24" s="208">
        <v>500000000</v>
      </c>
      <c r="I24" s="208"/>
      <c r="J24" s="1"/>
      <c r="K24" s="1" t="s">
        <v>641</v>
      </c>
    </row>
    <row r="25" spans="1:11" s="51" customFormat="1" ht="38.450000000000003" customHeight="1" x14ac:dyDescent="0.25">
      <c r="A25" s="1">
        <v>6</v>
      </c>
      <c r="B25" s="92" t="s">
        <v>243</v>
      </c>
      <c r="C25" s="3" t="s">
        <v>58</v>
      </c>
      <c r="D25" s="4"/>
      <c r="E25" s="208">
        <v>6000000000</v>
      </c>
      <c r="F25" s="208">
        <v>1500000000</v>
      </c>
      <c r="G25" s="6">
        <f t="shared" si="3"/>
        <v>4500000000</v>
      </c>
      <c r="H25" s="208">
        <v>2000000000</v>
      </c>
      <c r="I25" s="208"/>
      <c r="J25" s="1"/>
      <c r="K25" s="1" t="s">
        <v>641</v>
      </c>
    </row>
    <row r="26" spans="1:11" s="51" customFormat="1" ht="0.6" hidden="1" customHeight="1" x14ac:dyDescent="0.25">
      <c r="A26" s="1"/>
      <c r="B26" s="92"/>
      <c r="C26" s="1"/>
      <c r="D26" s="92"/>
      <c r="E26" s="4"/>
      <c r="F26" s="4"/>
      <c r="G26" s="4"/>
      <c r="H26" s="4"/>
      <c r="I26" s="92"/>
      <c r="J26" s="92"/>
      <c r="K26" s="92"/>
    </row>
    <row r="27" spans="1:11" s="51" customFormat="1" ht="51" hidden="1" customHeight="1" x14ac:dyDescent="0.25">
      <c r="A27" s="1"/>
      <c r="B27" s="92"/>
      <c r="C27" s="1"/>
      <c r="D27" s="92"/>
      <c r="E27" s="4"/>
      <c r="F27" s="4"/>
      <c r="G27" s="4"/>
      <c r="H27" s="4"/>
      <c r="I27" s="4"/>
      <c r="J27" s="4"/>
      <c r="K27" s="92"/>
    </row>
    <row r="28" spans="1:11" s="2" customFormat="1" ht="47.1" hidden="1" customHeight="1" x14ac:dyDescent="0.25">
      <c r="A28" s="1"/>
      <c r="B28" s="92"/>
      <c r="C28" s="1"/>
      <c r="D28" s="92"/>
      <c r="E28" s="4"/>
      <c r="F28" s="4"/>
      <c r="G28" s="4"/>
      <c r="H28" s="4"/>
      <c r="I28" s="92"/>
      <c r="J28" s="92"/>
      <c r="K28" s="92"/>
    </row>
    <row r="29" spans="1:11" s="2" customFormat="1" ht="47.1" hidden="1" customHeight="1" x14ac:dyDescent="0.25">
      <c r="A29" s="1"/>
      <c r="B29" s="92"/>
      <c r="C29" s="3"/>
      <c r="D29" s="4"/>
      <c r="E29" s="208"/>
      <c r="F29" s="208"/>
      <c r="G29" s="208"/>
      <c r="H29" s="208"/>
      <c r="I29" s="208"/>
      <c r="J29" s="1"/>
      <c r="K29" s="1"/>
    </row>
    <row r="30" spans="1:11" s="51" customFormat="1" ht="27.95" customHeight="1" x14ac:dyDescent="0.25">
      <c r="A30" s="49" t="s">
        <v>34</v>
      </c>
      <c r="B30" s="46" t="s">
        <v>645</v>
      </c>
      <c r="C30" s="90"/>
      <c r="D30" s="206"/>
      <c r="E30" s="5">
        <f t="shared" ref="E30:J30" si="4">SUM(E31:E34)</f>
        <v>252940000000</v>
      </c>
      <c r="F30" s="5">
        <f t="shared" si="4"/>
        <v>12000000000</v>
      </c>
      <c r="G30" s="5">
        <f t="shared" si="4"/>
        <v>240940000000</v>
      </c>
      <c r="H30" s="5">
        <f t="shared" si="4"/>
        <v>8950000000</v>
      </c>
      <c r="I30" s="5">
        <f t="shared" si="4"/>
        <v>0</v>
      </c>
      <c r="J30" s="5">
        <f t="shared" si="4"/>
        <v>0</v>
      </c>
      <c r="K30" s="214"/>
    </row>
    <row r="31" spans="1:11" s="2" customFormat="1" ht="65.45" customHeight="1" x14ac:dyDescent="0.25">
      <c r="A31" s="1">
        <v>1</v>
      </c>
      <c r="B31" s="92" t="s">
        <v>112</v>
      </c>
      <c r="C31" s="3" t="s">
        <v>58</v>
      </c>
      <c r="D31" s="4"/>
      <c r="E31" s="6">
        <v>217000000000</v>
      </c>
      <c r="F31" s="6">
        <v>12000000000</v>
      </c>
      <c r="G31" s="6">
        <f t="shared" ref="G31:G35" si="5">E31-F31</f>
        <v>205000000000</v>
      </c>
      <c r="H31" s="211">
        <v>5000000000</v>
      </c>
      <c r="I31" s="210"/>
      <c r="J31" s="1" t="s">
        <v>642</v>
      </c>
      <c r="K31" s="1" t="s">
        <v>643</v>
      </c>
    </row>
    <row r="32" spans="1:11" s="2" customFormat="1" ht="51" customHeight="1" x14ac:dyDescent="0.25">
      <c r="A32" s="1">
        <v>2</v>
      </c>
      <c r="B32" s="92" t="s">
        <v>646</v>
      </c>
      <c r="C32" s="3" t="s">
        <v>647</v>
      </c>
      <c r="D32" s="215"/>
      <c r="E32" s="6">
        <v>950000000</v>
      </c>
      <c r="F32" s="6">
        <v>0</v>
      </c>
      <c r="G32" s="6">
        <v>950000000</v>
      </c>
      <c r="H32" s="211">
        <v>950000000</v>
      </c>
      <c r="I32" s="210"/>
      <c r="J32" s="1"/>
      <c r="K32" s="1" t="s">
        <v>648</v>
      </c>
    </row>
    <row r="33" spans="1:11" s="2" customFormat="1" ht="62.45" customHeight="1" x14ac:dyDescent="0.25">
      <c r="A33" s="1">
        <v>3</v>
      </c>
      <c r="B33" s="92" t="s">
        <v>649</v>
      </c>
      <c r="C33" s="3" t="s">
        <v>58</v>
      </c>
      <c r="E33" s="6">
        <v>14990000000</v>
      </c>
      <c r="F33" s="6">
        <v>0</v>
      </c>
      <c r="G33" s="6">
        <f>E33-F33</f>
        <v>14990000000</v>
      </c>
      <c r="H33" s="6">
        <v>1500000000</v>
      </c>
      <c r="I33" s="6"/>
      <c r="J33" s="6"/>
      <c r="K33" s="6" t="s">
        <v>650</v>
      </c>
    </row>
    <row r="34" spans="1:11" s="2" customFormat="1" ht="60" customHeight="1" x14ac:dyDescent="0.25">
      <c r="A34" s="1">
        <v>4</v>
      </c>
      <c r="B34" s="92" t="s">
        <v>651</v>
      </c>
      <c r="C34" s="3" t="s">
        <v>58</v>
      </c>
      <c r="D34" s="4"/>
      <c r="E34" s="6">
        <v>20000000000</v>
      </c>
      <c r="F34" s="6">
        <v>0</v>
      </c>
      <c r="G34" s="6">
        <f>E34-F34</f>
        <v>20000000000</v>
      </c>
      <c r="H34" s="6">
        <v>1500000000</v>
      </c>
      <c r="I34" s="6"/>
      <c r="J34" s="6"/>
      <c r="K34" s="6" t="s">
        <v>650</v>
      </c>
    </row>
    <row r="35" spans="1:11" s="51" customFormat="1" ht="62.1" customHeight="1" x14ac:dyDescent="0.25">
      <c r="A35" s="49" t="s">
        <v>67</v>
      </c>
      <c r="B35" s="46" t="s">
        <v>652</v>
      </c>
      <c r="C35" s="90" t="s">
        <v>653</v>
      </c>
      <c r="D35" s="206"/>
      <c r="E35" s="5">
        <v>4000000000</v>
      </c>
      <c r="F35" s="5">
        <v>0</v>
      </c>
      <c r="G35" s="5">
        <f t="shared" si="5"/>
        <v>4000000000</v>
      </c>
      <c r="H35" s="5">
        <v>2050000000</v>
      </c>
      <c r="I35" s="205"/>
      <c r="J35" s="49"/>
      <c r="K35" s="49"/>
    </row>
    <row r="36" spans="1:11" ht="42.6" customHeight="1" x14ac:dyDescent="0.2">
      <c r="A36" s="216" t="s">
        <v>67</v>
      </c>
      <c r="B36" s="217" t="s">
        <v>654</v>
      </c>
      <c r="C36" s="218"/>
      <c r="D36" s="218"/>
      <c r="E36" s="219">
        <f>SUM(E37:E37)</f>
        <v>48000000000</v>
      </c>
      <c r="F36" s="219">
        <f>SUM(F37:F37)</f>
        <v>32244000000</v>
      </c>
      <c r="G36" s="219">
        <f>SUM(G37:G37)</f>
        <v>15756000000</v>
      </c>
      <c r="H36" s="219">
        <f>SUM(H37:H37)</f>
        <v>4000000000</v>
      </c>
      <c r="I36" s="220"/>
      <c r="J36" s="221"/>
      <c r="K36" s="222"/>
    </row>
    <row r="37" spans="1:11" ht="51" customHeight="1" x14ac:dyDescent="0.2">
      <c r="A37" s="223">
        <v>1</v>
      </c>
      <c r="B37" s="224" t="s">
        <v>655</v>
      </c>
      <c r="C37" s="225" t="s">
        <v>656</v>
      </c>
      <c r="D37" s="225"/>
      <c r="E37" s="226">
        <f>37000000000+11000000000</f>
        <v>48000000000</v>
      </c>
      <c r="F37" s="226">
        <f>8500000000+6744000000+10000000000+7000000000</f>
        <v>32244000000</v>
      </c>
      <c r="G37" s="211">
        <f>E37-F37</f>
        <v>15756000000</v>
      </c>
      <c r="H37" s="211">
        <v>4000000000</v>
      </c>
      <c r="I37" s="227"/>
      <c r="J37" s="221"/>
      <c r="K37" s="222"/>
    </row>
    <row r="38" spans="1:11" s="232" customFormat="1" ht="53.45" customHeight="1" x14ac:dyDescent="0.2">
      <c r="A38" s="216" t="s">
        <v>67</v>
      </c>
      <c r="B38" s="217" t="s">
        <v>657</v>
      </c>
      <c r="C38" s="90" t="s">
        <v>58</v>
      </c>
      <c r="D38" s="218"/>
      <c r="E38" s="228">
        <v>47000000000</v>
      </c>
      <c r="F38" s="228">
        <v>13500000000</v>
      </c>
      <c r="G38" s="229">
        <f>E38-F38</f>
        <v>33500000000</v>
      </c>
      <c r="H38" s="229">
        <v>9500000000</v>
      </c>
      <c r="I38" s="220"/>
      <c r="J38" s="230"/>
      <c r="K38" s="231"/>
    </row>
    <row r="39" spans="1:11" s="232" customFormat="1" ht="66.599999999999994" customHeight="1" x14ac:dyDescent="0.2">
      <c r="A39" s="216" t="s">
        <v>99</v>
      </c>
      <c r="B39" s="217" t="s">
        <v>658</v>
      </c>
      <c r="C39" s="218" t="s">
        <v>659</v>
      </c>
      <c r="D39" s="233"/>
      <c r="E39" s="228">
        <f>SUM(E40:G42)</f>
        <v>102000000000</v>
      </c>
      <c r="F39" s="228">
        <f>SUM(F40:H42)</f>
        <v>45483634000</v>
      </c>
      <c r="G39" s="228">
        <f>SUM(G40:I42)</f>
        <v>27483634000</v>
      </c>
      <c r="H39" s="228">
        <f>SUM(H40:J42)</f>
        <v>9483634000</v>
      </c>
      <c r="I39" s="220"/>
      <c r="J39" s="221"/>
      <c r="K39" s="231"/>
    </row>
    <row r="40" spans="1:11" ht="45.95" customHeight="1" x14ac:dyDescent="0.25">
      <c r="A40" s="223" t="s">
        <v>660</v>
      </c>
      <c r="B40" s="224" t="s">
        <v>661</v>
      </c>
      <c r="C40" s="225" t="s">
        <v>662</v>
      </c>
      <c r="D40" s="234"/>
      <c r="E40" s="226">
        <v>6000000000</v>
      </c>
      <c r="F40" s="226">
        <v>0</v>
      </c>
      <c r="G40" s="226">
        <f>E40-F40</f>
        <v>6000000000</v>
      </c>
      <c r="H40" s="226">
        <v>1000000000</v>
      </c>
      <c r="I40" s="234"/>
      <c r="J40" s="224"/>
      <c r="K40" s="235"/>
    </row>
    <row r="41" spans="1:11" ht="53.1" customHeight="1" x14ac:dyDescent="0.25">
      <c r="A41" s="223" t="s">
        <v>663</v>
      </c>
      <c r="B41" s="224" t="s">
        <v>664</v>
      </c>
      <c r="C41" s="225" t="s">
        <v>662</v>
      </c>
      <c r="D41" s="234"/>
      <c r="E41" s="226">
        <v>60000000000</v>
      </c>
      <c r="F41" s="226">
        <v>18000000000</v>
      </c>
      <c r="G41" s="226">
        <f>E41/2-F41</f>
        <v>12000000000</v>
      </c>
      <c r="H41" s="211">
        <f>8000000000+483634000</f>
        <v>8483634000</v>
      </c>
      <c r="I41" s="234"/>
      <c r="J41" s="224"/>
      <c r="K41" s="235"/>
    </row>
    <row r="42" spans="1:11" ht="27.6" hidden="1" customHeight="1" x14ac:dyDescent="0.25">
      <c r="A42" s="223"/>
      <c r="B42" s="224"/>
      <c r="C42" s="225"/>
      <c r="D42" s="234"/>
      <c r="E42" s="226"/>
      <c r="F42" s="226"/>
      <c r="G42" s="226"/>
      <c r="H42" s="211"/>
      <c r="I42" s="234"/>
      <c r="J42" s="224"/>
      <c r="K42" s="235"/>
    </row>
    <row r="43" spans="1:11" s="240" customFormat="1" ht="31.5" customHeight="1" x14ac:dyDescent="0.25">
      <c r="A43" s="216"/>
      <c r="B43" s="217" t="s">
        <v>8</v>
      </c>
      <c r="C43" s="236">
        <v>0</v>
      </c>
      <c r="D43" s="236"/>
      <c r="E43" s="229">
        <f>E39+E38+E36+E30+E19+E8+E35</f>
        <v>653226070000</v>
      </c>
      <c r="F43" s="229">
        <f>F39+F38+F36+F30+F19+F8+F35</f>
        <v>224962272000</v>
      </c>
      <c r="G43" s="229">
        <f>G39+G38+G36+G30+G19+G8+G35</f>
        <v>399231066000</v>
      </c>
      <c r="H43" s="229">
        <f>H39+H38+H36+H30+H19+H8+H35</f>
        <v>52000000000</v>
      </c>
      <c r="I43" s="237"/>
      <c r="J43" s="238"/>
      <c r="K43" s="239"/>
    </row>
    <row r="44" spans="1:11" ht="23.25" customHeight="1" x14ac:dyDescent="0.25">
      <c r="F44" s="283" t="s">
        <v>9</v>
      </c>
      <c r="G44" s="283"/>
      <c r="H44" s="283"/>
      <c r="I44" s="283"/>
      <c r="J44" s="283"/>
      <c r="K44" s="283"/>
    </row>
    <row r="45" spans="1:11" x14ac:dyDescent="0.2">
      <c r="H45" s="241"/>
    </row>
    <row r="46" spans="1:11" ht="15.75" x14ac:dyDescent="0.25">
      <c r="H46" s="244"/>
    </row>
    <row r="48" spans="1:11" x14ac:dyDescent="0.2">
      <c r="H48" s="245"/>
    </row>
  </sheetData>
  <mergeCells count="15">
    <mergeCell ref="F44:K44"/>
    <mergeCell ref="A1:K1"/>
    <mergeCell ref="A2:K2"/>
    <mergeCell ref="A3:K3"/>
    <mergeCell ref="G4:K4"/>
    <mergeCell ref="A5:A7"/>
    <mergeCell ref="B5:B7"/>
    <mergeCell ref="C5:C7"/>
    <mergeCell ref="E5:E7"/>
    <mergeCell ref="F5:F7"/>
    <mergeCell ref="G5:G7"/>
    <mergeCell ref="H5:H7"/>
    <mergeCell ref="I5:I7"/>
    <mergeCell ref="J5:J7"/>
    <mergeCell ref="K5:K7"/>
  </mergeCells>
  <pageMargins left="0.51181102362204722" right="0.11811023622047245" top="0.55118110236220474" bottom="0.35433070866141736"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5DCE96-06C6-4960-B019-F208FB701569}"/>
</file>

<file path=customXml/itemProps2.xml><?xml version="1.0" encoding="utf-8"?>
<ds:datastoreItem xmlns:ds="http://schemas.openxmlformats.org/officeDocument/2006/customXml" ds:itemID="{14CB284A-C777-4DB8-8081-D0201094F9C6}"/>
</file>

<file path=customXml/itemProps3.xml><?xml version="1.0" encoding="utf-8"?>
<ds:datastoreItem xmlns:ds="http://schemas.openxmlformats.org/officeDocument/2006/customXml" ds:itemID="{8D53C163-2136-4644-83BE-55CFCE7C15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PL 01 NS tien dat thi xa</vt:lpstr>
      <vt:lpstr>PL 2 Ngan sach tinh va TW</vt:lpstr>
      <vt:lpstr>PL03 Tham tra quyet toan</vt:lpstr>
      <vt:lpstr>PL 4 THu hut dau tu</vt:lpstr>
      <vt:lpstr>PL 5 D nghiep thuc hien </vt:lpstr>
      <vt:lpstr>PL 6 KH 2024 (dien)</vt:lpstr>
      <vt:lpstr>'PL 01 NS tien dat thi xa'!Print_Titles</vt:lpstr>
      <vt:lpstr>'PL 2 Ngan sach tinh va TW'!Print_Titles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cp:lastModifiedBy>
  <cp:lastPrinted>2023-12-12T23:21:16Z</cp:lastPrinted>
  <dcterms:created xsi:type="dcterms:W3CDTF">2021-03-17T09:04:13Z</dcterms:created>
  <dcterms:modified xsi:type="dcterms:W3CDTF">2023-12-14T02:52:00Z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